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2DO TRIMESTRE 2020\5. Información contable 2T 2020\"/>
    </mc:Choice>
  </mc:AlternateContent>
  <bookViews>
    <workbookView xWindow="0" yWindow="0" windowWidth="28800" windowHeight="12435" firstSheet="2" activeTab="8"/>
  </bookViews>
  <sheets>
    <sheet name="ESF" sheetId="1" r:id="rId1"/>
    <sheet name="EA" sheetId="2" r:id="rId2"/>
    <sheet name="ECSF" sheetId="4" r:id="rId3"/>
    <sheet name="EADOP" sheetId="6" r:id="rId4"/>
    <sheet name="EAA" sheetId="5" r:id="rId5"/>
    <sheet name="EVHP" sheetId="3" r:id="rId6"/>
    <sheet name="EFE" sheetId="7" r:id="rId7"/>
    <sheet name="IPC" sheetId="9" r:id="rId8"/>
    <sheet name=" NOTAS" sheetId="10" r:id="rId9"/>
    <sheet name="EAI" sheetId="11" r:id="rId10"/>
    <sheet name="CA" sheetId="14" r:id="rId11"/>
    <sheet name="COG" sheetId="12" r:id="rId12"/>
    <sheet name="CTG" sheetId="13" r:id="rId13"/>
    <sheet name="CFG" sheetId="15" r:id="rId14"/>
    <sheet name="EN" sheetId="16" r:id="rId15"/>
    <sheet name="ID" sheetId="17" r:id="rId16"/>
    <sheet name="IPF" sheetId="22" r:id="rId17"/>
    <sheet name="FF" sheetId="18" r:id="rId18"/>
    <sheet name="GCP" sheetId="21" r:id="rId19"/>
    <sheet name="IR " sheetId="27" r:id="rId20"/>
    <sheet name="PyPI" sheetId="26" r:id="rId21"/>
  </sheets>
  <definedNames>
    <definedName name="_xlnm._FilterDatabase" localSheetId="13" hidden="1">CFG!$A$3:$H$36</definedName>
    <definedName name="_xlnm._FilterDatabase" localSheetId="11" hidden="1">COG!$A$3:$H$76</definedName>
    <definedName name="_xlnm._FilterDatabase" localSheetId="1" hidden="1">EA!#REF!</definedName>
    <definedName name="_xlnm._FilterDatabase" localSheetId="4" hidden="1">EAA!$A$2:$G$24</definedName>
    <definedName name="_xlnm._FilterDatabase" localSheetId="3" hidden="1">EADOP!$A$2:$F$33</definedName>
    <definedName name="_xlnm._FilterDatabase" localSheetId="9" hidden="1">EAI!#REF!</definedName>
    <definedName name="_xlnm._FilterDatabase" localSheetId="2" hidden="1">ECSF!$B$2:$D$58</definedName>
    <definedName name="_xlnm._FilterDatabase" localSheetId="6" hidden="1">EFE!#REF!</definedName>
    <definedName name="_xlnm._FilterDatabase" localSheetId="0" hidden="1">ESF!$A$2:$G$39</definedName>
    <definedName name="_xlnm._FilterDatabase" localSheetId="5" hidden="1">EVHP!$A$2:$F$38</definedName>
    <definedName name="Abr" localSheetId="8">#REF!</definedName>
    <definedName name="Abr" localSheetId="19">#REF!</definedName>
    <definedName name="Abr" localSheetId="20">#REF!</definedName>
    <definedName name="Abr">#REF!</definedName>
    <definedName name="_xlnm.Print_Area" localSheetId="8">' NOTAS'!$B$76:$H$156</definedName>
    <definedName name="_xlnm.Print_Area" localSheetId="9">EAI!$A$1:$H$44</definedName>
    <definedName name="diciembre" localSheetId="19">#REF!</definedName>
    <definedName name="diciembre" localSheetId="20">#REF!</definedName>
    <definedName name="diciembre">#REF!</definedName>
    <definedName name="Ene" localSheetId="8">#REF!</definedName>
    <definedName name="Ene" localSheetId="19">#REF!</definedName>
    <definedName name="Ene" localSheetId="20">#REF!</definedName>
    <definedName name="Ene">#REF!</definedName>
    <definedName name="Feb" localSheetId="8">#REF!</definedName>
    <definedName name="Feb" localSheetId="19">#REF!</definedName>
    <definedName name="Feb" localSheetId="20">#REF!</definedName>
    <definedName name="Feb">#REF!</definedName>
    <definedName name="Jul" localSheetId="8">#REF!</definedName>
    <definedName name="Jul" localSheetId="19">#REF!</definedName>
    <definedName name="Jul" localSheetId="20">#REF!</definedName>
    <definedName name="Jul">#REF!</definedName>
    <definedName name="Jun" localSheetId="8">#REF!</definedName>
    <definedName name="Jun" localSheetId="19">#REF!</definedName>
    <definedName name="Jun" localSheetId="20">#REF!</definedName>
    <definedName name="Jun">#REF!</definedName>
    <definedName name="Mar" localSheetId="8">#REF!</definedName>
    <definedName name="Mar" localSheetId="19">#REF!</definedName>
    <definedName name="Mar" localSheetId="20">#REF!</definedName>
    <definedName name="Mar">#REF!</definedName>
    <definedName name="May" localSheetId="8">#REF!</definedName>
    <definedName name="May" localSheetId="19">#REF!</definedName>
    <definedName name="May" localSheetId="20">#REF!</definedName>
    <definedName name="May">#REF!</definedName>
    <definedName name="NHD" localSheetId="19">#REF!</definedName>
    <definedName name="NHD" localSheetId="20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27" l="1"/>
  <c r="V17" i="27"/>
  <c r="U17" i="27"/>
  <c r="Y16" i="27"/>
  <c r="X16" i="27"/>
  <c r="T16" i="27"/>
  <c r="S16" i="27"/>
  <c r="R16" i="27"/>
  <c r="Q16" i="27"/>
  <c r="P16" i="27"/>
  <c r="Y15" i="27"/>
  <c r="X15" i="27"/>
  <c r="R15" i="27"/>
  <c r="T15" i="27" s="1"/>
  <c r="Q15" i="27"/>
  <c r="P15" i="27"/>
  <c r="Y14" i="27"/>
  <c r="X14" i="27"/>
  <c r="R14" i="27"/>
  <c r="T14" i="27" s="1"/>
  <c r="Q14" i="27"/>
  <c r="P14" i="27"/>
  <c r="Y13" i="27"/>
  <c r="X13" i="27"/>
  <c r="T13" i="27"/>
  <c r="R13" i="27"/>
  <c r="S13" i="27" s="1"/>
  <c r="Q13" i="27"/>
  <c r="P13" i="27"/>
  <c r="Y12" i="27"/>
  <c r="X12" i="27"/>
  <c r="T12" i="27"/>
  <c r="S12" i="27"/>
  <c r="R12" i="27"/>
  <c r="Q12" i="27"/>
  <c r="P12" i="27"/>
  <c r="Y11" i="27"/>
  <c r="X11" i="27"/>
  <c r="R11" i="27"/>
  <c r="T11" i="27" s="1"/>
  <c r="Q11" i="27"/>
  <c r="P11" i="27"/>
  <c r="Y10" i="27"/>
  <c r="X10" i="27"/>
  <c r="R10" i="27"/>
  <c r="T10" i="27" s="1"/>
  <c r="Q10" i="27"/>
  <c r="P10" i="27"/>
  <c r="S11" i="27" l="1"/>
  <c r="S15" i="27"/>
  <c r="S10" i="27"/>
  <c r="S14" i="27"/>
  <c r="N15" i="26" l="1"/>
  <c r="M15" i="26"/>
  <c r="L15" i="26"/>
  <c r="K15" i="26"/>
  <c r="I15" i="26"/>
  <c r="P12" i="26"/>
  <c r="J12" i="26"/>
  <c r="Q12" i="26" s="1"/>
  <c r="J11" i="26"/>
  <c r="Q11" i="26" s="1"/>
  <c r="P11" i="26"/>
  <c r="H15" i="26" l="1"/>
  <c r="J15" i="26" s="1"/>
  <c r="O15" i="26" s="1"/>
  <c r="O11" i="26"/>
  <c r="O12" i="26"/>
  <c r="E29" i="22" l="1"/>
  <c r="D29" i="22"/>
  <c r="C29" i="22"/>
  <c r="E9" i="22"/>
  <c r="D9" i="22"/>
  <c r="C9" i="22"/>
  <c r="E5" i="22"/>
  <c r="D5" i="22"/>
  <c r="C5" i="22"/>
  <c r="C13" i="22" s="1"/>
  <c r="C17" i="22" s="1"/>
  <c r="C21" i="22" s="1"/>
  <c r="E13" i="22" l="1"/>
  <c r="E17" i="22" s="1"/>
  <c r="E21" i="22" s="1"/>
  <c r="D13" i="22"/>
  <c r="D17" i="22" s="1"/>
  <c r="D21" i="22" s="1"/>
  <c r="F34" i="21"/>
  <c r="I34" i="21" s="1"/>
  <c r="F33" i="21"/>
  <c r="I33" i="21" s="1"/>
  <c r="F32" i="21"/>
  <c r="I32" i="21" s="1"/>
  <c r="F31" i="21"/>
  <c r="I31" i="21" s="1"/>
  <c r="I30" i="21" s="1"/>
  <c r="H30" i="21"/>
  <c r="G30" i="21"/>
  <c r="E30" i="21"/>
  <c r="D30" i="21"/>
  <c r="F29" i="21"/>
  <c r="I29" i="21" s="1"/>
  <c r="F28" i="21"/>
  <c r="I28" i="21" s="1"/>
  <c r="F27" i="21"/>
  <c r="F26" i="21"/>
  <c r="I26" i="21" s="1"/>
  <c r="H25" i="21"/>
  <c r="G25" i="21"/>
  <c r="E25" i="21"/>
  <c r="D25" i="21"/>
  <c r="F24" i="21"/>
  <c r="I24" i="21" s="1"/>
  <c r="F23" i="21"/>
  <c r="I23" i="21" s="1"/>
  <c r="H22" i="21"/>
  <c r="G22" i="21"/>
  <c r="F22" i="21"/>
  <c r="E22" i="21"/>
  <c r="D22" i="21"/>
  <c r="F21" i="21"/>
  <c r="I21" i="21" s="1"/>
  <c r="F20" i="21"/>
  <c r="I20" i="21" s="1"/>
  <c r="F19" i="21"/>
  <c r="I19" i="21" s="1"/>
  <c r="H18" i="21"/>
  <c r="G18" i="21"/>
  <c r="E18" i="21"/>
  <c r="D18" i="21"/>
  <c r="F17" i="21"/>
  <c r="I17" i="21" s="1"/>
  <c r="F16" i="21"/>
  <c r="I16" i="21" s="1"/>
  <c r="F15" i="21"/>
  <c r="I15" i="21" s="1"/>
  <c r="F14" i="21"/>
  <c r="I14" i="21" s="1"/>
  <c r="F13" i="21"/>
  <c r="I13" i="21" s="1"/>
  <c r="F12" i="21"/>
  <c r="I12" i="21" s="1"/>
  <c r="F11" i="21"/>
  <c r="F10" i="21"/>
  <c r="I10" i="21" s="1"/>
  <c r="H9" i="21"/>
  <c r="G9" i="21"/>
  <c r="E9" i="21"/>
  <c r="D9" i="21"/>
  <c r="F8" i="21"/>
  <c r="I8" i="21" s="1"/>
  <c r="F7" i="21"/>
  <c r="I7" i="21" s="1"/>
  <c r="I6" i="21" s="1"/>
  <c r="H6" i="21"/>
  <c r="G6" i="21"/>
  <c r="E6" i="21"/>
  <c r="D6" i="21"/>
  <c r="F18" i="21" l="1"/>
  <c r="F6" i="21"/>
  <c r="H35" i="21"/>
  <c r="G35" i="21"/>
  <c r="D35" i="21"/>
  <c r="F25" i="21"/>
  <c r="E35" i="21"/>
  <c r="F9" i="21"/>
  <c r="F30" i="21"/>
  <c r="I18" i="21"/>
  <c r="I22" i="21"/>
  <c r="I11" i="21"/>
  <c r="I9" i="21" s="1"/>
  <c r="I27" i="21"/>
  <c r="I25" i="21" s="1"/>
  <c r="F35" i="21" l="1"/>
  <c r="I35" i="21"/>
  <c r="E14" i="18"/>
  <c r="D14" i="18"/>
  <c r="C14" i="18"/>
  <c r="E3" i="18"/>
  <c r="D3" i="18"/>
  <c r="C3" i="18"/>
  <c r="C24" i="18" l="1"/>
  <c r="E24" i="18"/>
  <c r="D24" i="18"/>
  <c r="E36" i="15"/>
  <c r="H36" i="15" s="1"/>
  <c r="E35" i="15"/>
  <c r="H35" i="15" s="1"/>
  <c r="E34" i="15"/>
  <c r="E33" i="15"/>
  <c r="H33" i="15" s="1"/>
  <c r="G32" i="15"/>
  <c r="F32" i="15"/>
  <c r="D32" i="15"/>
  <c r="C32" i="15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E23" i="15"/>
  <c r="H23" i="15" s="1"/>
  <c r="G22" i="15"/>
  <c r="F22" i="15"/>
  <c r="D22" i="15"/>
  <c r="C22" i="15"/>
  <c r="E21" i="15"/>
  <c r="H21" i="15" s="1"/>
  <c r="E20" i="15"/>
  <c r="H20" i="15" s="1"/>
  <c r="E19" i="15"/>
  <c r="H19" i="15" s="1"/>
  <c r="E18" i="15"/>
  <c r="H18" i="15" s="1"/>
  <c r="E17" i="15"/>
  <c r="H17" i="15" s="1"/>
  <c r="E16" i="15"/>
  <c r="E15" i="15"/>
  <c r="H15" i="15" s="1"/>
  <c r="G14" i="15"/>
  <c r="F14" i="15"/>
  <c r="D14" i="15"/>
  <c r="C14" i="15"/>
  <c r="E13" i="15"/>
  <c r="H13" i="15" s="1"/>
  <c r="E12" i="15"/>
  <c r="H12" i="15" s="1"/>
  <c r="E11" i="15"/>
  <c r="H11" i="15" s="1"/>
  <c r="E10" i="15"/>
  <c r="H10" i="15" s="1"/>
  <c r="E9" i="15"/>
  <c r="H9" i="15" s="1"/>
  <c r="E8" i="15"/>
  <c r="H8" i="15" s="1"/>
  <c r="E7" i="15"/>
  <c r="H7" i="15" s="1"/>
  <c r="E6" i="15"/>
  <c r="H6" i="15" s="1"/>
  <c r="G5" i="15"/>
  <c r="F5" i="15"/>
  <c r="D5" i="15"/>
  <c r="C5" i="15"/>
  <c r="G39" i="14"/>
  <c r="F39" i="14"/>
  <c r="D39" i="14"/>
  <c r="C39" i="14"/>
  <c r="E38" i="14"/>
  <c r="H38" i="14" s="1"/>
  <c r="E37" i="14"/>
  <c r="H37" i="14" s="1"/>
  <c r="E36" i="14"/>
  <c r="H36" i="14" s="1"/>
  <c r="E35" i="14"/>
  <c r="H35" i="14" s="1"/>
  <c r="E34" i="14"/>
  <c r="H34" i="14" s="1"/>
  <c r="E33" i="14"/>
  <c r="H33" i="14" s="1"/>
  <c r="E32" i="14"/>
  <c r="H32" i="14" s="1"/>
  <c r="G25" i="14"/>
  <c r="F25" i="14"/>
  <c r="D25" i="14"/>
  <c r="C25" i="14"/>
  <c r="E24" i="14"/>
  <c r="H24" i="14" s="1"/>
  <c r="E23" i="14"/>
  <c r="H23" i="14" s="1"/>
  <c r="E22" i="14"/>
  <c r="H22" i="14" s="1"/>
  <c r="E21" i="14"/>
  <c r="E25" i="14" s="1"/>
  <c r="G14" i="14"/>
  <c r="F14" i="14"/>
  <c r="D14" i="14"/>
  <c r="C14" i="14"/>
  <c r="E12" i="14"/>
  <c r="H12" i="14" s="1"/>
  <c r="E11" i="14"/>
  <c r="H11" i="14" s="1"/>
  <c r="E10" i="14"/>
  <c r="H10" i="14" s="1"/>
  <c r="E9" i="14"/>
  <c r="H9" i="14" s="1"/>
  <c r="E8" i="14"/>
  <c r="H8" i="14" s="1"/>
  <c r="E7" i="14"/>
  <c r="H7" i="14" s="1"/>
  <c r="E6" i="14"/>
  <c r="H6" i="14" s="1"/>
  <c r="G10" i="13"/>
  <c r="F10" i="13"/>
  <c r="D10" i="13"/>
  <c r="C10" i="13"/>
  <c r="E9" i="13"/>
  <c r="H9" i="13" s="1"/>
  <c r="E8" i="13"/>
  <c r="H8" i="13" s="1"/>
  <c r="E7" i="13"/>
  <c r="H7" i="13" s="1"/>
  <c r="E6" i="13"/>
  <c r="H6" i="13" s="1"/>
  <c r="E5" i="13"/>
  <c r="H5" i="13" s="1"/>
  <c r="E76" i="12"/>
  <c r="H76" i="12" s="1"/>
  <c r="E75" i="12"/>
  <c r="H75" i="12" s="1"/>
  <c r="E74" i="12"/>
  <c r="H74" i="12" s="1"/>
  <c r="E73" i="12"/>
  <c r="H73" i="12" s="1"/>
  <c r="E72" i="12"/>
  <c r="H72" i="12" s="1"/>
  <c r="E71" i="12"/>
  <c r="H71" i="12" s="1"/>
  <c r="E70" i="12"/>
  <c r="H70" i="12" s="1"/>
  <c r="G69" i="12"/>
  <c r="F69" i="12"/>
  <c r="E69" i="12"/>
  <c r="H69" i="12" s="1"/>
  <c r="D69" i="12"/>
  <c r="C69" i="12"/>
  <c r="E68" i="12"/>
  <c r="H68" i="12" s="1"/>
  <c r="E67" i="12"/>
  <c r="H67" i="12" s="1"/>
  <c r="E66" i="12"/>
  <c r="H66" i="12" s="1"/>
  <c r="G65" i="12"/>
  <c r="F65" i="12"/>
  <c r="E65" i="12"/>
  <c r="H65" i="12" s="1"/>
  <c r="D65" i="12"/>
  <c r="C65" i="12"/>
  <c r="E64" i="12"/>
  <c r="H64" i="12" s="1"/>
  <c r="E63" i="12"/>
  <c r="H63" i="12" s="1"/>
  <c r="E62" i="12"/>
  <c r="H62" i="12" s="1"/>
  <c r="E61" i="12"/>
  <c r="H61" i="12" s="1"/>
  <c r="E60" i="12"/>
  <c r="H60" i="12" s="1"/>
  <c r="E59" i="12"/>
  <c r="H59" i="12" s="1"/>
  <c r="E58" i="12"/>
  <c r="H58" i="12" s="1"/>
  <c r="G57" i="12"/>
  <c r="F57" i="12"/>
  <c r="E57" i="12"/>
  <c r="H57" i="12" s="1"/>
  <c r="D57" i="12"/>
  <c r="C57" i="12"/>
  <c r="E56" i="12"/>
  <c r="H56" i="12" s="1"/>
  <c r="E55" i="12"/>
  <c r="H55" i="12" s="1"/>
  <c r="E54" i="12"/>
  <c r="H54" i="12" s="1"/>
  <c r="G53" i="12"/>
  <c r="F53" i="12"/>
  <c r="D53" i="12"/>
  <c r="E53" i="12" s="1"/>
  <c r="C53" i="12"/>
  <c r="E52" i="12"/>
  <c r="H52" i="12" s="1"/>
  <c r="E51" i="12"/>
  <c r="H51" i="12" s="1"/>
  <c r="E50" i="12"/>
  <c r="H50" i="12" s="1"/>
  <c r="E49" i="12"/>
  <c r="H49" i="12" s="1"/>
  <c r="E48" i="12"/>
  <c r="H48" i="12" s="1"/>
  <c r="E47" i="12"/>
  <c r="H47" i="12" s="1"/>
  <c r="E46" i="12"/>
  <c r="H46" i="12" s="1"/>
  <c r="E45" i="12"/>
  <c r="H45" i="12" s="1"/>
  <c r="E44" i="12"/>
  <c r="H44" i="12" s="1"/>
  <c r="G43" i="12"/>
  <c r="F43" i="12"/>
  <c r="D43" i="12"/>
  <c r="E43" i="12" s="1"/>
  <c r="H43" i="12" s="1"/>
  <c r="C43" i="12"/>
  <c r="E42" i="12"/>
  <c r="H42" i="12" s="1"/>
  <c r="H41" i="12"/>
  <c r="E41" i="12"/>
  <c r="E40" i="12"/>
  <c r="H40" i="12" s="1"/>
  <c r="H39" i="12"/>
  <c r="E39" i="12"/>
  <c r="E38" i="12"/>
  <c r="H38" i="12" s="1"/>
  <c r="E37" i="12"/>
  <c r="H37" i="12" s="1"/>
  <c r="E36" i="12"/>
  <c r="H36" i="12" s="1"/>
  <c r="H35" i="12"/>
  <c r="E35" i="12"/>
  <c r="E34" i="12"/>
  <c r="H34" i="12" s="1"/>
  <c r="G33" i="12"/>
  <c r="F33" i="12"/>
  <c r="D33" i="12"/>
  <c r="E33" i="12" s="1"/>
  <c r="C33" i="12"/>
  <c r="E32" i="12"/>
  <c r="H32" i="12" s="1"/>
  <c r="E31" i="12"/>
  <c r="H31" i="12" s="1"/>
  <c r="E30" i="12"/>
  <c r="H30" i="12" s="1"/>
  <c r="E29" i="12"/>
  <c r="H29" i="12" s="1"/>
  <c r="E28" i="12"/>
  <c r="H28" i="12" s="1"/>
  <c r="E27" i="12"/>
  <c r="H27" i="12" s="1"/>
  <c r="E26" i="12"/>
  <c r="H26" i="12" s="1"/>
  <c r="E25" i="12"/>
  <c r="H25" i="12" s="1"/>
  <c r="E24" i="12"/>
  <c r="H24" i="12" s="1"/>
  <c r="G23" i="12"/>
  <c r="F23" i="12"/>
  <c r="D23" i="12"/>
  <c r="E23" i="12" s="1"/>
  <c r="C23" i="12"/>
  <c r="E22" i="12"/>
  <c r="H22" i="12" s="1"/>
  <c r="E21" i="12"/>
  <c r="H21" i="12" s="1"/>
  <c r="E20" i="12"/>
  <c r="H20" i="12" s="1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D13" i="12"/>
  <c r="C13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H7" i="12" s="1"/>
  <c r="E6" i="12"/>
  <c r="H6" i="12" s="1"/>
  <c r="G5" i="12"/>
  <c r="F5" i="12"/>
  <c r="D5" i="12"/>
  <c r="E5" i="12" s="1"/>
  <c r="C5" i="12"/>
  <c r="E13" i="12" l="1"/>
  <c r="H13" i="12" s="1"/>
  <c r="C77" i="12"/>
  <c r="H33" i="12"/>
  <c r="H23" i="12"/>
  <c r="H10" i="13"/>
  <c r="F77" i="12"/>
  <c r="H53" i="12"/>
  <c r="G77" i="12"/>
  <c r="H5" i="12"/>
  <c r="D77" i="12"/>
  <c r="H39" i="14"/>
  <c r="F37" i="15"/>
  <c r="G37" i="15"/>
  <c r="H5" i="15"/>
  <c r="E22" i="15"/>
  <c r="C37" i="15"/>
  <c r="E5" i="15"/>
  <c r="E14" i="15"/>
  <c r="D37" i="15"/>
  <c r="E32" i="15"/>
  <c r="H14" i="14"/>
  <c r="E10" i="13"/>
  <c r="E14" i="14"/>
  <c r="H21" i="14"/>
  <c r="H25" i="14" s="1"/>
  <c r="H16" i="15"/>
  <c r="H14" i="15" s="1"/>
  <c r="H24" i="15"/>
  <c r="H22" i="15" s="1"/>
  <c r="H34" i="15"/>
  <c r="H32" i="15" s="1"/>
  <c r="E77" i="12"/>
  <c r="E39" i="14"/>
  <c r="H37" i="11"/>
  <c r="H36" i="11" s="1"/>
  <c r="E37" i="11"/>
  <c r="E36" i="11" s="1"/>
  <c r="G36" i="11"/>
  <c r="F36" i="11"/>
  <c r="D36" i="11"/>
  <c r="C36" i="11"/>
  <c r="H34" i="11"/>
  <c r="E34" i="11"/>
  <c r="H33" i="11"/>
  <c r="H30" i="11" s="1"/>
  <c r="E33" i="11"/>
  <c r="H32" i="11"/>
  <c r="E32" i="11"/>
  <c r="H31" i="11"/>
  <c r="E31" i="11"/>
  <c r="G30" i="11"/>
  <c r="F30" i="11"/>
  <c r="D30" i="11"/>
  <c r="C30" i="11"/>
  <c r="H29" i="11"/>
  <c r="E29" i="11"/>
  <c r="H28" i="11"/>
  <c r="E28" i="11"/>
  <c r="H27" i="11"/>
  <c r="E27" i="11"/>
  <c r="H26" i="11"/>
  <c r="E26" i="11"/>
  <c r="H25" i="11"/>
  <c r="E25" i="11"/>
  <c r="H24" i="11"/>
  <c r="E24" i="11"/>
  <c r="H23" i="11"/>
  <c r="E23" i="11"/>
  <c r="H22" i="11"/>
  <c r="E22" i="11"/>
  <c r="G21" i="11"/>
  <c r="F21" i="11"/>
  <c r="D21" i="11"/>
  <c r="C21" i="11"/>
  <c r="G16" i="11"/>
  <c r="F16" i="11"/>
  <c r="D16" i="11"/>
  <c r="C16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8" i="11"/>
  <c r="E8" i="11"/>
  <c r="H7" i="11"/>
  <c r="E7" i="11"/>
  <c r="H6" i="11"/>
  <c r="E6" i="11"/>
  <c r="H5" i="11"/>
  <c r="E5" i="11"/>
  <c r="E21" i="11" l="1"/>
  <c r="E37" i="15"/>
  <c r="H21" i="11"/>
  <c r="H37" i="15"/>
  <c r="H77" i="12"/>
  <c r="F38" i="11"/>
  <c r="G38" i="11"/>
  <c r="C38" i="11"/>
  <c r="D38" i="11"/>
  <c r="E30" i="11"/>
  <c r="H38" i="11"/>
  <c r="H16" i="11"/>
  <c r="E16" i="11"/>
  <c r="E38" i="11" l="1"/>
  <c r="E53" i="7" l="1"/>
  <c r="E52" i="7" s="1"/>
  <c r="D53" i="7"/>
  <c r="D52" i="7"/>
  <c r="E48" i="7"/>
  <c r="E47" i="7" s="1"/>
  <c r="D48" i="7"/>
  <c r="D47" i="7" s="1"/>
  <c r="E40" i="7"/>
  <c r="D40" i="7"/>
  <c r="E36" i="7"/>
  <c r="E44" i="7" s="1"/>
  <c r="D36" i="7"/>
  <c r="E16" i="7"/>
  <c r="D16" i="7"/>
  <c r="E5" i="7"/>
  <c r="D5" i="7"/>
  <c r="E33" i="7" l="1"/>
  <c r="D57" i="7"/>
  <c r="D44" i="7"/>
  <c r="D33" i="7"/>
  <c r="E57" i="7"/>
  <c r="E59" i="7" l="1"/>
  <c r="D59" i="7"/>
  <c r="D62" i="7" s="1"/>
  <c r="F23" i="6"/>
  <c r="E23" i="6"/>
  <c r="F18" i="6"/>
  <c r="F29" i="6" s="1"/>
  <c r="E18" i="6"/>
  <c r="E29" i="6" s="1"/>
  <c r="F10" i="6"/>
  <c r="F16" i="6" s="1"/>
  <c r="E10" i="6"/>
  <c r="E16" i="6" s="1"/>
  <c r="E3" i="6" s="1"/>
  <c r="E33" i="6" s="1"/>
  <c r="F5" i="6"/>
  <c r="E5" i="6"/>
  <c r="F3" i="6" l="1"/>
  <c r="F33" i="6" s="1"/>
  <c r="F24" i="5" l="1"/>
  <c r="G24" i="5" s="1"/>
  <c r="F23" i="5"/>
  <c r="G23" i="5" s="1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E15" i="5"/>
  <c r="D15" i="5"/>
  <c r="C15" i="5"/>
  <c r="F13" i="5"/>
  <c r="G13" i="5" s="1"/>
  <c r="G12" i="5"/>
  <c r="F12" i="5"/>
  <c r="F11" i="5"/>
  <c r="G11" i="5" s="1"/>
  <c r="G10" i="5"/>
  <c r="F10" i="5"/>
  <c r="F9" i="5"/>
  <c r="G9" i="5" s="1"/>
  <c r="F8" i="5"/>
  <c r="G8" i="5" s="1"/>
  <c r="F7" i="5"/>
  <c r="E6" i="5"/>
  <c r="D6" i="5"/>
  <c r="C6" i="5"/>
  <c r="C4" i="5" l="1"/>
  <c r="E4" i="5"/>
  <c r="D4" i="5"/>
  <c r="F15" i="5"/>
  <c r="F6" i="5"/>
  <c r="G16" i="5"/>
  <c r="G15" i="5" s="1"/>
  <c r="G7" i="5"/>
  <c r="G6" i="5" s="1"/>
  <c r="F4" i="5" l="1"/>
  <c r="G4" i="5"/>
  <c r="D56" i="4"/>
  <c r="C56" i="4"/>
  <c r="D49" i="4"/>
  <c r="C49" i="4"/>
  <c r="D44" i="4"/>
  <c r="C44" i="4"/>
  <c r="D35" i="4"/>
  <c r="C35" i="4"/>
  <c r="D25" i="4"/>
  <c r="C25" i="4"/>
  <c r="C24" i="4" s="1"/>
  <c r="D13" i="4"/>
  <c r="C13" i="4"/>
  <c r="D4" i="4"/>
  <c r="C4" i="4"/>
  <c r="D24" i="4" l="1"/>
  <c r="C43" i="4"/>
  <c r="D43" i="4"/>
  <c r="C3" i="4"/>
  <c r="D3" i="4"/>
  <c r="F36" i="3"/>
  <c r="F35" i="3"/>
  <c r="F34" i="3"/>
  <c r="E34" i="3"/>
  <c r="F32" i="3"/>
  <c r="F31" i="3"/>
  <c r="F30" i="3"/>
  <c r="F29" i="3"/>
  <c r="F28" i="3"/>
  <c r="D27" i="3"/>
  <c r="C27" i="3"/>
  <c r="F25" i="3"/>
  <c r="F24" i="3"/>
  <c r="F23" i="3"/>
  <c r="B22" i="3"/>
  <c r="F22" i="3" s="1"/>
  <c r="E20" i="3"/>
  <c r="E38" i="3" s="1"/>
  <c r="C20" i="3"/>
  <c r="F18" i="3"/>
  <c r="F17" i="3"/>
  <c r="F16" i="3"/>
  <c r="E16" i="3"/>
  <c r="F14" i="3"/>
  <c r="F13" i="3"/>
  <c r="F12" i="3"/>
  <c r="F11" i="3"/>
  <c r="F10" i="3"/>
  <c r="D9" i="3"/>
  <c r="D20" i="3" s="1"/>
  <c r="C9" i="3"/>
  <c r="F9" i="3" s="1"/>
  <c r="F7" i="3"/>
  <c r="F6" i="3"/>
  <c r="F5" i="3"/>
  <c r="B4" i="3"/>
  <c r="B20" i="3" s="1"/>
  <c r="C38" i="3" l="1"/>
  <c r="D38" i="3"/>
  <c r="F27" i="3"/>
  <c r="B38" i="3"/>
  <c r="F38" i="3" s="1"/>
  <c r="F20" i="3"/>
  <c r="F4" i="3"/>
  <c r="D56" i="2" l="1"/>
  <c r="D59" i="2" s="1"/>
  <c r="C56" i="2"/>
  <c r="D49" i="2"/>
  <c r="C49" i="2"/>
  <c r="D43" i="2"/>
  <c r="C43" i="2"/>
  <c r="D39" i="2"/>
  <c r="C39" i="2"/>
  <c r="D29" i="2"/>
  <c r="C29" i="2"/>
  <c r="D25" i="2"/>
  <c r="C25" i="2"/>
  <c r="D15" i="2"/>
  <c r="C15" i="2"/>
  <c r="D12" i="2"/>
  <c r="C12" i="2"/>
  <c r="D4" i="2"/>
  <c r="C4" i="2"/>
  <c r="D22" i="2" l="1"/>
  <c r="D61" i="2" s="1"/>
  <c r="C59" i="2"/>
  <c r="C22" i="2"/>
  <c r="C61" i="2" l="1"/>
  <c r="G42" i="1"/>
  <c r="G46" i="1" s="1"/>
  <c r="F42" i="1"/>
  <c r="G35" i="1"/>
  <c r="F35" i="1"/>
  <c r="G30" i="1"/>
  <c r="F30" i="1"/>
  <c r="C26" i="1"/>
  <c r="B26" i="1"/>
  <c r="G24" i="1"/>
  <c r="F24" i="1"/>
  <c r="G14" i="1"/>
  <c r="G26" i="1" s="1"/>
  <c r="F14" i="1"/>
  <c r="C13" i="1"/>
  <c r="B13" i="1"/>
  <c r="C28" i="1" l="1"/>
  <c r="F46" i="1"/>
  <c r="F26" i="1"/>
  <c r="B28" i="1"/>
  <c r="G48" i="1"/>
  <c r="F48" i="1" l="1"/>
</calcChain>
</file>

<file path=xl/comments1.xml><?xml version="1.0" encoding="utf-8"?>
<comments xmlns="http://schemas.openxmlformats.org/spreadsheetml/2006/main">
  <authors>
    <author>DGCG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<sst xmlns="http://schemas.openxmlformats.org/spreadsheetml/2006/main" count="1479" uniqueCount="877">
  <si>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</si>
  <si>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</si>
  <si>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</si>
  <si>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</si>
  <si>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</si>
  <si>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</si>
  <si>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</si>
  <si>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</si>
  <si>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</si>
  <si>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</si>
  <si>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</si>
  <si>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</si>
  <si>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</si>
  <si>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</si>
  <si>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</si>
  <si>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</si>
  <si>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</si>
  <si>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</si>
  <si>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</si>
  <si>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</si>
  <si>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</si>
  <si>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</si>
  <si>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</si>
  <si>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</si>
  <si>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</si>
  <si>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</si>
  <si>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</si>
  <si>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</si>
  <si>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</si>
  <si>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</si>
  <si>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</si>
  <si>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</si>
  <si>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</si>
  <si>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</si>
  <si>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</si>
  <si>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</si>
  <si>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</si>
  <si>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</si>
  <si>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</si>
  <si>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</si>
  <si>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</si>
  <si>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</si>
  <si>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</si>
  <si>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</si>
  <si>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</si>
  <si>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</si>
  <si>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</si>
  <si>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</si>
  <si>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</si>
  <si>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</si>
  <si>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</si>
  <si>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</si>
  <si>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</si>
  <si>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</si>
  <si>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</si>
  <si>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</si>
  <si>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</si>
  <si>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</si>
  <si>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</si>
  <si>
    <t>ALFONSO DELGADO MARTÍNEZ</t>
  </si>
  <si>
    <t>DIRECCIÓN GENERAL</t>
  </si>
  <si>
    <t>____________________________________</t>
  </si>
  <si>
    <t>J. GUADALUPE MÁRQUEZ GONZÁLEZ</t>
  </si>
  <si>
    <t>SUBDIRECCIÓN DE ADMINISTRACIÓN Y FINANZAS</t>
  </si>
  <si>
    <t>__________________________________________________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</si>
  <si>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</si>
  <si>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</si>
  <si>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</si>
  <si>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</si>
  <si>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</si>
  <si>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</si>
  <si>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</si>
  <si>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</si>
  <si>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</si>
  <si>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</si>
  <si>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</si>
  <si>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</si>
  <si>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</si>
  <si>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</si>
  <si>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</si>
  <si>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</si>
  <si>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</si>
  <si>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</si>
  <si>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</si>
  <si>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</si>
  <si>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</si>
  <si>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</si>
  <si>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</si>
  <si>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</si>
  <si>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</si>
  <si>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</si>
  <si>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</si>
  <si>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</si>
  <si>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</si>
  <si>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</si>
  <si>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</si>
  <si>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</si>
  <si>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</si>
  <si>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</si>
  <si>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</si>
  <si>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</si>
  <si>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</si>
  <si>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</si>
  <si>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</si>
  <si>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</si>
  <si>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</si>
  <si>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</si>
  <si>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</si>
  <si>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</si>
  <si>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</si>
  <si>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</si>
  <si>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</si>
  <si>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</si>
  <si>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</si>
  <si>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</si>
  <si>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</si>
  <si>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</si>
  <si>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</si>
  <si>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</si>
  <si>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</si>
  <si>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______________________________________</t>
  </si>
  <si>
    <t>___________________________________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</si>
  <si>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</si>
  <si>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</si>
  <si>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</si>
  <si>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</si>
  <si>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</si>
  <si>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</si>
  <si>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</si>
  <si>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Hacienda Pública / Patrimonio Generado Neto de 2019</t>
  </si>
  <si>
    <t xml:space="preserve">Revalúos  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</si>
  <si>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</si>
  <si>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</si>
  <si>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</si>
  <si>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</si>
  <si>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</si>
  <si>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</si>
  <si>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____________________________________________</t>
  </si>
  <si>
    <t>Origen</t>
  </si>
  <si>
    <t>Aplicación</t>
  </si>
  <si>
    <t>Exceso o Insuficiencia en la Actualización de la Hacienda Pública/Patrimonio</t>
  </si>
  <si>
    <t>Saldo Inicial 
1</t>
  </si>
  <si>
    <t>Cargos del Periodo 2</t>
  </si>
  <si>
    <t>Abonos del Periodo 3</t>
  </si>
  <si>
    <t>Saldo Final 
4 (1+2-3)</t>
  </si>
  <si>
    <t>Variación Del Periodo
(4-1)</t>
  </si>
  <si>
    <t>_______________________________________</t>
  </si>
  <si>
    <t>________________________________________________</t>
  </si>
  <si>
    <t>_____________________________________________________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</si>
  <si>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</si>
  <si>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</si>
  <si>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</si>
  <si>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</si>
  <si>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</si>
  <si>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</si>
  <si>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</si>
  <si>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</si>
  <si>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</si>
  <si>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</si>
  <si>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</si>
  <si>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</si>
  <si>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</si>
  <si>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</si>
  <si>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</si>
  <si>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</si>
  <si>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</si>
  <si>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</si>
  <si>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</si>
  <si>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Flujo de Efectivo de las Actividades de Operación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</si>
  <si>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</si>
  <si>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</si>
  <si>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</si>
  <si>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xx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</si>
  <si>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</si>
  <si>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</si>
  <si>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</si>
  <si>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</si>
  <si>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 Neto de Efectivo por Actividades de Operación</t>
  </si>
  <si>
    <t>Flujo de Efectivo de las actividades de Inversión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</si>
  <si>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</si>
  <si>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</si>
  <si>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</si>
  <si>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</si>
  <si>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</si>
  <si>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</si>
  <si>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</si>
  <si>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</si>
  <si>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</si>
  <si>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</si>
  <si>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</si>
  <si>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</si>
  <si>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</si>
  <si>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</si>
  <si>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</si>
  <si>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_____________________________________________</t>
  </si>
  <si>
    <t>___________________________________________________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</si>
  <si>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</si>
  <si>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</si>
  <si>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</si>
  <si>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</si>
  <si>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</si>
  <si>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</si>
  <si>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</si>
  <si>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________________________________________</t>
  </si>
  <si>
    <t xml:space="preserve">NOTAS A LOS ESTADOS FINANCIEROS </t>
  </si>
  <si>
    <t>Ente Público:</t>
  </si>
  <si>
    <t>INSTITUTO TECNOLOGICO SUPERIOR DE ABASOLO</t>
  </si>
  <si>
    <t>NOTAS DE DESGLOSE</t>
  </si>
  <si>
    <t>I) NOTAS AL ESTADO DE SITUACIÓN FINANCIERA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</si>
  <si>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</si>
  <si>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</si>
  <si>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</si>
  <si>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</si>
  <si>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</si>
  <si>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</si>
  <si>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Superiores a 3 meses hasta 12.</t>
  </si>
  <si>
    <t>1211 INVERSIONES A LP</t>
  </si>
  <si>
    <t>* DERECHOSA RECIBIR EFECTIVO Y EQUIVALENTES Y BIENES O SERVICIOS A RECIBIR</t>
  </si>
  <si>
    <t>ESF-02 INGRESOS P/RECUPERAR</t>
  </si>
  <si>
    <t>2018</t>
  </si>
  <si>
    <t>1122 CUENTAS POR COBRAR CP</t>
  </si>
  <si>
    <t>1122102002 DOCUMENTOS POR COBRAR</t>
  </si>
  <si>
    <t>1122602001 CUENTAS POR COBRAR A ENTIDADES FED Y MPIOS</t>
  </si>
  <si>
    <t>1124 INGRESOS POR RECUPERAR CP</t>
  </si>
  <si>
    <t>1124401002 APROVECHAMIENTOS POR COBRAR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</si>
  <si>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</si>
  <si>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</si>
  <si>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</si>
  <si>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</si>
  <si>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</si>
  <si>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</si>
  <si>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 SUBSIDIO AL EMPLEO</t>
  </si>
  <si>
    <t>1123106001  OTROS DEUDORES DIVERSOS</t>
  </si>
  <si>
    <t>1125    DEUDORES POR ANTICIPOS DE TESORERÍA A CORTO PLAZO</t>
  </si>
  <si>
    <t>1125102001 FONDO FIJO</t>
  </si>
  <si>
    <t>1130  DERECHOS A RECIBIR BIENES O SERVICIOS</t>
  </si>
  <si>
    <t>1131001001 ANTICIPO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</si>
  <si>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</si>
  <si>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</si>
  <si>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</si>
  <si>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</si>
  <si>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</si>
  <si>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</si>
  <si>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</si>
  <si>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</si>
  <si>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</si>
  <si>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</si>
  <si>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</si>
  <si>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</si>
  <si>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</si>
  <si>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</si>
  <si>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</si>
  <si>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</si>
  <si>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</si>
  <si>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</si>
  <si>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</si>
  <si>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</si>
  <si>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</si>
  <si>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</si>
  <si>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EDIFICACIÓN  NO HABITACIONAL EN PROCESO</t>
  </si>
  <si>
    <t>1240 BIENES MUEBLES</t>
  </si>
  <si>
    <t>1241151100 MUEBLES DE OFICINA Y ESTANTERÍA 2011</t>
  </si>
  <si>
    <t>1241251200 MUEBLES, EXCEPTO DE OFICINA Y ESTANTERÍA 2011</t>
  </si>
  <si>
    <t>1241351500 EQ. DE CÓMP. Y DE TECNOLOGÍAS DE LA INFORMACI 2011</t>
  </si>
  <si>
    <t>1241951900 OTROS MOBILIARIOS Y EQUIPOS DE ADMINISTRACIÓN 2011</t>
  </si>
  <si>
    <t>1242152100 EQUIPO Y APARATOS AUDIOVISUALES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</si>
  <si>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</si>
  <si>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</si>
  <si>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</si>
  <si>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</si>
  <si>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</si>
  <si>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1246156100 MAQUINARIA Y EQUIPO AGROPECUARIO 2011</t>
  </si>
  <si>
    <t>1246256200 MAQUINARIA Y EQUIPO INDUSTRIAL 2011</t>
  </si>
  <si>
    <t>1246456400 SISTEMAS DE AIRE ACONDICIONADO, CALEFACCION</t>
  </si>
  <si>
    <t>1246556500 EQUIPO DE COMUNICACIÓN Y TELECOMUNICACIÓN 2011</t>
  </si>
  <si>
    <t>1246656600 EQ. DE GENER. ELÉCTRICA, APARATOS Y ACCESO 2011</t>
  </si>
  <si>
    <t>1246756700 HERRAMIENTAS Y MÁQUINAS-HERRAMIENTA 2011</t>
  </si>
  <si>
    <t>1246956900 OTROS EQUIPOS 2011</t>
  </si>
  <si>
    <t>1260 DEPERECIACION Y DETERIORO ACUM.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</si>
  <si>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</si>
  <si>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</si>
  <si>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</si>
  <si>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</si>
  <si>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</si>
  <si>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</si>
  <si>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</si>
  <si>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</si>
  <si>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</si>
  <si>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</si>
  <si>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1263656101 MAQUINARIA Y EQUIPO AGROPECUARIO 2010</t>
  </si>
  <si>
    <t>1263656201 MAQUINARIA Y EQUIPO INDUSTRIAL 2010</t>
  </si>
  <si>
    <t>1263656401 "SISTEMAS DE AIRE ACONDICIONADO, CALEFACCION Y DE</t>
  </si>
  <si>
    <t>1263656501 EQUIPO DE COMUNICACIÓN Y TELECOMUNICACIÓN 2010</t>
  </si>
  <si>
    <t>1263656601 "EQUIPOS DE GENERACIÓN ELÉCTRICA, APARATOS Y ACCES</t>
  </si>
  <si>
    <t>1263656701 HERRAMIENTAS Y MÁQUINAS-HERRAMIENTA 2010</t>
  </si>
  <si>
    <t>1263656901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</si>
  <si>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</si>
  <si>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</si>
  <si>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</si>
  <si>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</si>
  <si>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</si>
  <si>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</si>
  <si>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</si>
  <si>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</si>
  <si>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ESF-12 CUENTAS Y DOCUMENTOS POR PAGAR</t>
  </si>
  <si>
    <t>2110 CUENTAS POR PAGAR A CORTO PLAZO</t>
  </si>
  <si>
    <t>2111101002 SUELDOS DEVENGADOS</t>
  </si>
  <si>
    <t>2112102001 PROVEEDORES DEL EJERCICIO ANTERIOR</t>
  </si>
  <si>
    <t>2117101003 ISR SALARIOS POR PAGAR</t>
  </si>
  <si>
    <t>2117202004 APORTACIÓN TRABAJADOR IMSS</t>
  </si>
  <si>
    <t>2117910001 VIVIENDA</t>
  </si>
  <si>
    <t>2119905001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</si>
  <si>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</si>
  <si>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</si>
  <si>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</si>
  <si>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</si>
  <si>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</si>
  <si>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</si>
  <si>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</si>
  <si>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</si>
  <si>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</si>
  <si>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</si>
  <si>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</si>
  <si>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</si>
  <si>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</si>
  <si>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</si>
  <si>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4173730208 CURSOS DE INGLÉS PARA EDUCACIÓN CONTINÚA</t>
  </si>
  <si>
    <t>4173730209 CURSOS DE ESPECIALIZACIÓN PARA EDUCACIÓN CONTINUA</t>
  </si>
  <si>
    <t>4173730501 GESTORIA DE TITULACIÓN</t>
  </si>
  <si>
    <t>4173730602 REEXPEDICION DE CREDENCIALES</t>
  </si>
  <si>
    <t>4173730901 POR CONCEPTO DE FICHAS</t>
  </si>
  <si>
    <t>4173730910 APOYO ECONÓMICO PARA RESIDENCIAS PROFESIONALES</t>
  </si>
  <si>
    <t>4173 Ingresos por Venta de Bienes y Servicios de Organismos Descentralizados</t>
  </si>
  <si>
    <t>4170 Ingresos por Venta de Bienes y Servicios</t>
  </si>
  <si>
    <t>4200 PARTICIPACIONES, APORTACIONES, TRANSFERENCIAS, ASIGNACIONES, SUBSIDIOS Y OTRAS AYUDAS</t>
  </si>
  <si>
    <t>4221911100 ESTATAL SERVICIOS PERSONALES</t>
  </si>
  <si>
    <t>4221911200 ESTATAL MATERIALES Y SUMINISTROS</t>
  </si>
  <si>
    <t>4221911300 ESTATAL SERVICIOS GENERALES</t>
  </si>
  <si>
    <t>4221 Trans. Internas y Asig. al Secto</t>
  </si>
  <si>
    <t>4220 Transferencias, Asignaciones, Subs.</t>
  </si>
  <si>
    <t>ERA-02 OTROS INGRESOS Y BENEFICIOS</t>
  </si>
  <si>
    <t xml:space="preserve">4300 OTROS INGRESOS Y BENEFICIOS
</t>
  </si>
  <si>
    <t>4399790521 MULTAS E INFRACCIONES</t>
  </si>
  <si>
    <t>4399790604 RENTA PARA PAPELERIA</t>
  </si>
  <si>
    <t>4399 Otros Ingresos y Beneficios Varios</t>
  </si>
  <si>
    <t>4390 Otros Ingresos y Beneficios Varios</t>
  </si>
  <si>
    <t>ERA-03 GASTOS</t>
  </si>
  <si>
    <t>%GASTO</t>
  </si>
  <si>
    <t>EXPLICACION</t>
  </si>
  <si>
    <t>5000 GASTOS Y OTRAS PERDIDAS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</si>
  <si>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</si>
  <si>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</si>
  <si>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</si>
  <si>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</si>
  <si>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3110911500 ESTATAL BIENES MUEBLES E INMUEBLES</t>
  </si>
  <si>
    <t>3110911600 ESTATAL OBRA PÚBLICA</t>
  </si>
  <si>
    <t>3111835000 CONVENIO BIENES MUEBLES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</si>
  <si>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</si>
  <si>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</si>
  <si>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</si>
  <si>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</si>
  <si>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VHP-02 PATRIMONIO GENERADO</t>
  </si>
  <si>
    <t>3210 HACIENDA PUBLICA /PATRIMONIO GENERADO</t>
  </si>
  <si>
    <t>3210000001 RESULTADO DEL EJERCICIO</t>
  </si>
  <si>
    <t>3220000023 RESULTADO DEL EJERCICIO 2015</t>
  </si>
  <si>
    <t>3220000024 RESULTADO DEL EJERCICIO 2016</t>
  </si>
  <si>
    <t>3220000025 RESULTADO DEL EJERCICIO 2017</t>
  </si>
  <si>
    <t>3220000026 RESULTADO DEL EJERCICIO 2018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</si>
  <si>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</si>
  <si>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</si>
  <si>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</si>
  <si>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</si>
  <si>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3220690211 APLICACIÓN DE REMANENTE PROPIO</t>
  </si>
  <si>
    <t>3220690212 APLICACIÓN DE REMANENTE FEDERAL</t>
  </si>
  <si>
    <t>3220790201 APLICACIÓN DE REMANENTE PROPIO</t>
  </si>
  <si>
    <t>3220790202 APLICACIÓN DE REMANENTE FEDERAL</t>
  </si>
  <si>
    <t>IV) NOTAS AL ESTADO DE FLUJO DE EFECTIVO</t>
  </si>
  <si>
    <t>EFE-01 FLUJO DE EFECTIVO</t>
  </si>
  <si>
    <t>1111 EFECTIVO</t>
  </si>
  <si>
    <t>1112 BANCOS /TESORERIA</t>
  </si>
  <si>
    <t>1112101001 BANAMEX 70142938713 PRODEP 2018</t>
  </si>
  <si>
    <t>1112102006  BANCOMER 0100140139</t>
  </si>
  <si>
    <t>1112102007  BANCOMER 0199233245 PRODET 2014</t>
  </si>
  <si>
    <t>1112102016  BANCOMER 0110173630 REMANENTE PROPIO 2016</t>
  </si>
  <si>
    <t>1112102017 BANCOMER 0113301877 REC INTERINSTITUCIONALES</t>
  </si>
  <si>
    <t>1112102019 BANCOMER 0113300692 APOYO INVESTIGACIÓN CIENTIFICA</t>
  </si>
  <si>
    <t>1112102020 BANCOMER 0114137191 FAFEF 2019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</si>
  <si>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</si>
  <si>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</si>
  <si>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</si>
  <si>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</si>
  <si>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1236262200 EDIFICACIÓN  NO HABITACIONAL EN PROCESO</t>
  </si>
  <si>
    <t>1241151100  MUEBLES OF.</t>
  </si>
  <si>
    <t>1241351500  E.COMPUTO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</si>
  <si>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</si>
  <si>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</si>
  <si>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</si>
  <si>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</si>
  <si>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</si>
  <si>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</si>
  <si>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</si>
  <si>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</si>
  <si>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</si>
  <si>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</si>
  <si>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</si>
  <si>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</si>
  <si>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</si>
  <si>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</si>
  <si>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</si>
  <si>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</si>
  <si>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</si>
  <si>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</si>
  <si>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</si>
  <si>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</si>
  <si>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</si>
  <si>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</si>
  <si>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</si>
  <si>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</si>
  <si>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</si>
  <si>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</si>
  <si>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</si>
  <si>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</si>
  <si>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</si>
  <si>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</si>
  <si>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</si>
  <si>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</si>
  <si>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</si>
  <si>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</si>
  <si>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</si>
  <si>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</si>
  <si>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</si>
  <si>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</si>
  <si>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</si>
  <si>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</si>
  <si>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</si>
  <si>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</si>
  <si>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</si>
  <si>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</si>
  <si>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</si>
  <si>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</si>
  <si>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</si>
  <si>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</si>
  <si>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</t>
  </si>
  <si>
    <t>J GUADALUPE MÁRQUEZ GONZÁLEZ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</si>
  <si>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</si>
  <si>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</si>
  <si>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</si>
  <si>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</si>
  <si>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</si>
  <si>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</si>
  <si>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</si>
  <si>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</si>
  <si>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</si>
  <si>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</si>
  <si>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</si>
  <si>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</si>
  <si>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</si>
  <si>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</si>
  <si>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10</t>
  </si>
  <si>
    <t>20</t>
  </si>
  <si>
    <t>30</t>
  </si>
  <si>
    <t>40</t>
  </si>
  <si>
    <t>50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</si>
  <si>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</si>
  <si>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</si>
  <si>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</si>
  <si>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</si>
  <si>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</si>
  <si>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90</t>
  </si>
  <si>
    <t>Ingresos Derivados de Financiamientos</t>
  </si>
  <si>
    <t>00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</si>
  <si>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</si>
  <si>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</si>
  <si>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</si>
  <si>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
Judicial, de los Órganos Autónomos y del Sector Paraestatal o Paramunicipal, así como de las Empresas Productivas del Estado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</si>
  <si>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</si>
  <si>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</si>
  <si>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</si>
  <si>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</si>
  <si>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</si>
  <si>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</si>
  <si>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</si>
  <si>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</si>
  <si>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</si>
  <si>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</si>
  <si>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</si>
  <si>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</si>
  <si>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</si>
  <si>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</si>
  <si>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</si>
  <si>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</si>
  <si>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</si>
  <si>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</si>
  <si>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</si>
  <si>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</si>
  <si>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</si>
  <si>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</si>
  <si>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</si>
  <si>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</si>
  <si>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</si>
  <si>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</si>
  <si>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</si>
  <si>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</si>
  <si>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</si>
  <si>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</si>
  <si>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</si>
  <si>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</si>
  <si>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</si>
  <si>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</si>
  <si>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</si>
  <si>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</si>
  <si>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</si>
  <si>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</si>
  <si>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</si>
  <si>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</si>
  <si>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</si>
  <si>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</si>
  <si>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</si>
  <si>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</si>
  <si>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</si>
  <si>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</si>
  <si>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</si>
  <si>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</si>
  <si>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</si>
  <si>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</si>
  <si>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</si>
  <si>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</si>
  <si>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</si>
  <si>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</si>
  <si>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</si>
  <si>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</si>
  <si>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</si>
  <si>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</si>
  <si>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</si>
  <si>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</si>
  <si>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Deuda Pública</t>
  </si>
  <si>
    <t>Amortización de la Deuda Pública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</si>
  <si>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</si>
  <si>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</si>
  <si>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</si>
  <si>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Gasto Corriente</t>
  </si>
  <si>
    <t>Gasto de Capital</t>
  </si>
  <si>
    <t>Amortización de la Deuda y Disminución de Pasivos</t>
  </si>
  <si>
    <t>0101 DESPACHO DE LA DIRECCIÓN GENERAL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</si>
  <si>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</si>
  <si>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</si>
  <si>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</si>
  <si>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</si>
  <si>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</si>
  <si>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</si>
  <si>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Poder Ejecutivo</t>
  </si>
  <si>
    <t>Poder Legislativo</t>
  </si>
  <si>
    <t>Poder Judicial</t>
  </si>
  <si>
    <t>Órganismos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</si>
  <si>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</si>
  <si>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</si>
  <si>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</si>
  <si>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</si>
  <si>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</si>
  <si>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</si>
  <si>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</si>
  <si>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</si>
  <si>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</si>
  <si>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</si>
  <si>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</si>
  <si>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</si>
  <si>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</si>
  <si>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</si>
  <si>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</si>
  <si>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</si>
  <si>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</si>
  <si>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</si>
  <si>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</si>
  <si>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</si>
  <si>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</si>
  <si>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</si>
  <si>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</si>
  <si>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</si>
  <si>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</si>
  <si>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</si>
  <si>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</si>
  <si>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</si>
  <si>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</si>
  <si>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</si>
  <si>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</si>
  <si>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</si>
  <si>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</si>
  <si>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</si>
  <si>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</si>
  <si>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</si>
  <si>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</si>
  <si>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</si>
  <si>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</si>
  <si>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</si>
  <si>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</si>
  <si>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</si>
  <si>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</si>
  <si>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</si>
  <si>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Creditos Bancarios</t>
  </si>
  <si>
    <t>Durante el periodo no se obtuvieron créditos.</t>
  </si>
  <si>
    <t>Total Créditos Bancarios</t>
  </si>
  <si>
    <t>Otros Instrumentos de Deuda</t>
  </si>
  <si>
    <t>Durante el periodo no se tienen instrumentos.</t>
  </si>
  <si>
    <t>Total Otros Instrumentos de Deuda</t>
  </si>
  <si>
    <t>TOTAL</t>
  </si>
  <si>
    <t>Créditos Bancarios</t>
  </si>
  <si>
    <t xml:space="preserve"> </t>
  </si>
  <si>
    <t>Total de Intereses de Créditos Bancarios</t>
  </si>
  <si>
    <t>Total de Intereses de Otros Instrumentos de Deuda</t>
  </si>
  <si>
    <t>Estimado /
 Aprobado</t>
  </si>
  <si>
    <t>Recaudado / 
Pagado</t>
  </si>
  <si>
    <t>Rubros de Ingresos</t>
  </si>
  <si>
    <t>Ingresos por Ventas de Bienes y Servicios</t>
  </si>
  <si>
    <t>Capítulos de Gasto</t>
  </si>
  <si>
    <t>Bienes Muebles, Inmuebles e Intangibles</t>
  </si>
  <si>
    <t>Inversiones Financieras y Otras Provisiones</t>
  </si>
  <si>
    <t xml:space="preserve">Participaciones y Aportaciones 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</si>
  <si>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</si>
  <si>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</si>
  <si>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</si>
  <si>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</si>
  <si>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</si>
  <si>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</si>
  <si>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</si>
  <si>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</si>
  <si>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</si>
  <si>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</si>
  <si>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</si>
  <si>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</si>
  <si>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</si>
  <si>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</si>
  <si>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</si>
  <si>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</si>
  <si>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</si>
  <si>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</si>
  <si>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</si>
  <si>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</si>
  <si>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</si>
  <si>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</si>
  <si>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</si>
  <si>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</si>
  <si>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</si>
  <si>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</si>
  <si>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</si>
  <si>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</si>
  <si>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</si>
  <si>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</si>
  <si>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</si>
  <si>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</si>
  <si>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</si>
  <si>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</si>
  <si>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</si>
  <si>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</si>
  <si>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</si>
  <si>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</si>
  <si>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</si>
  <si>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</si>
  <si>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</si>
  <si>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</si>
  <si>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</si>
  <si>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</si>
  <si>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</si>
  <si>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</si>
  <si>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</si>
  <si>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</si>
  <si>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</si>
  <si>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</si>
  <si>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</si>
  <si>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</si>
  <si>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</si>
  <si>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</si>
  <si>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</si>
  <si>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</si>
  <si>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</si>
  <si>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</si>
  <si>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III. Balance Presupuestario (Superávit o Déficit)</t>
  </si>
  <si>
    <t>_________________________________________</t>
  </si>
  <si>
    <t>______________________________________________</t>
  </si>
  <si>
    <t>_______________________________________________</t>
  </si>
  <si>
    <t>________________________________________________________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</si>
  <si>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</si>
  <si>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</si>
  <si>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</si>
  <si>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</si>
  <si>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_______________________________________________________</t>
  </si>
  <si>
    <t>___________________________________________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</si>
  <si>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</si>
  <si>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1. Ingresos del Gobierno de la Entidad Federativa </t>
    </r>
    <r>
      <rPr>
        <b/>
        <vertAlign val="superscript"/>
        <sz val="10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</si>
  <si>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10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</si>
  <si>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10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</si>
  <si>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10"/>
        <rFont val="Arial"/>
        <family val="2"/>
      </rPr>
      <t>2</t>
    </r>
  </si>
  <si>
    <t>2019</t>
  </si>
  <si>
    <t>3220000027 RESULTADO DEL EJERCICIO 2019</t>
  </si>
  <si>
    <t>4213831000 CONVENIO SERVICIOS PERSONALES</t>
  </si>
  <si>
    <t>4213832000 CONVENIO MATERIALES Y SUMINISTROS</t>
  </si>
  <si>
    <t>4213833000 CONVENIO SERVICIOS GENERALES</t>
  </si>
  <si>
    <t>4399000008 Diferencia por Redondeo</t>
  </si>
  <si>
    <t>4399790603 RENTA DE CAFETERIA</t>
  </si>
  <si>
    <t>4221911400 ESTATAL SUBSIDIOS Y AYUDAS</t>
  </si>
  <si>
    <t>4221913001 RECURSOS INTERINSTITUCIONALES</t>
  </si>
  <si>
    <t>3221792002  REMANENTE REFRENDO RECURSOS PROPIOS</t>
  </si>
  <si>
    <t>3221798002 REMANENTE REFRENDO CONVENIOS FEDERALES ENTE</t>
  </si>
  <si>
    <t>INDICADORES PARA RESULTADOS</t>
  </si>
  <si>
    <t xml:space="preserve">              INSTITUTO TECNOLOGICO SUPERIOR DE ABASOLO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</si>
  <si>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</si>
  <si>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</si>
  <si>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</si>
  <si>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</si>
  <si>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</si>
  <si>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</si>
  <si>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</si>
  <si>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</si>
  <si>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</si>
  <si>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</si>
  <si>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</si>
  <si>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</si>
  <si>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</si>
  <si>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</si>
  <si>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</si>
  <si>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</si>
  <si>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</si>
  <si>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</si>
  <si>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</si>
  <si>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</si>
  <si>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</si>
  <si>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</si>
  <si>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</si>
  <si>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</si>
  <si>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</si>
  <si>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</si>
  <si>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</si>
  <si>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</si>
  <si>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</si>
  <si>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</si>
  <si>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</si>
  <si>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EDUCACIÓN SUPERIOR</t>
  </si>
  <si>
    <t>P2062 - Gestión del proceso de acreditación y evaluación de programas de IES del ITESA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</si>
  <si>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</si>
  <si>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</si>
  <si>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</si>
  <si>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</si>
  <si>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Eficiencia</t>
  </si>
  <si>
    <t>Anual</t>
  </si>
  <si>
    <t>Porcentaje</t>
  </si>
  <si>
    <t>A/B*100</t>
  </si>
  <si>
    <t>P2552-  Administración e impartición de los servicios educativos existentes del ITESA</t>
  </si>
  <si>
    <t>Porcentaje de alumnos atendidos</t>
  </si>
  <si>
    <t>P2559 - Operación de otorgamiento de becas y apoyos del ITESA</t>
  </si>
  <si>
    <t>Porcentaje de becas y apoyos otorgados</t>
  </si>
  <si>
    <t>Indicador de Gestión</t>
  </si>
  <si>
    <t>Eficacia</t>
  </si>
  <si>
    <t>P2091- Aplicación de planes de trabajo para la atención a la deserción y reprobación del ITESA</t>
  </si>
  <si>
    <t>Porcentaje de alumnos en riesgo de deserción y reprobación atendidos con apoyo académico y/o psicosocial</t>
  </si>
  <si>
    <t>P3066 - Operación de servicios de vinculación con el entorno del ITESA</t>
  </si>
  <si>
    <t>Porcentaje de alumnos atendidos con acciones de fortalecimiento</t>
  </si>
  <si>
    <t>P3107 - Capacitación y certificación de competencias ocupacionales ITESA</t>
  </si>
  <si>
    <t>Porcentaje de alumnos con formación y/o certificados en competencias laborales</t>
  </si>
  <si>
    <t>P3136 - Gestión y administración para la formación de capital humano de alto nivel apoyado en el ITESA</t>
  </si>
  <si>
    <t>Porcentaje de proyectos desarrollados por investigadores de nueva inserción</t>
  </si>
  <si>
    <t xml:space="preserve">       ALFONSO DELGADO MARTÍNEZ</t>
  </si>
  <si>
    <t xml:space="preserve"> DIRECCIÓN GENERAL</t>
  </si>
  <si>
    <t>PROGRAMAS Y PROYECTOS DE INVERSIÓN</t>
  </si>
  <si>
    <t>Tipo de Programas y Proyectos</t>
  </si>
  <si>
    <t>Programa o Proyecto</t>
  </si>
  <si>
    <t>% Avance Financiero</t>
  </si>
  <si>
    <t>Denominación</t>
  </si>
  <si>
    <t>Comprometido</t>
  </si>
  <si>
    <t>Ejercido</t>
  </si>
  <si>
    <t>Devengado/ Aprobado</t>
  </si>
  <si>
    <t>Devengado/ Modificado</t>
  </si>
  <si>
    <t>6 = ( 3 - 5 )</t>
  </si>
  <si>
    <t>5/1</t>
  </si>
  <si>
    <t>5/3</t>
  </si>
  <si>
    <t>Inversión</t>
  </si>
  <si>
    <t>Q1469</t>
  </si>
  <si>
    <t xml:space="preserve">3057- Instututo Tecnologico  Superior de Abasolo </t>
  </si>
  <si>
    <t xml:space="preserve">         ALFONSO DELGADO MARTINEZ</t>
  </si>
  <si>
    <t xml:space="preserve">              J GUADALUPE MARQUEZ GONZALEZ</t>
  </si>
  <si>
    <t xml:space="preserve">               DIRECCION GENERAL</t>
  </si>
  <si>
    <t xml:space="preserve">                 SUBDIRECCION ADMINISTRATIVA</t>
  </si>
  <si>
    <t>5111113000 SUELDOS BASE AL PERSONAL PERMANENTE</t>
  </si>
  <si>
    <t>5113131000 PRIMAS POR AÑOS DE SERVS. EFECTIV. PRESTADOS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</si>
  <si>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</si>
  <si>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</si>
  <si>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</si>
  <si>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</si>
  <si>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5115154000 PRESTACIONES CONTRACTUALES</t>
  </si>
  <si>
    <t>5121211000 MATERIALES Y ÚTILES DE OFICINA</t>
  </si>
  <si>
    <t>5121214000 MAT.,UTILES Y EQUIPOS MENORES DE TECNOLOGIAS DE LA</t>
  </si>
  <si>
    <t>5121215000 MATERIAL IMPRESO E INFORMACION DIGITAL</t>
  </si>
  <si>
    <t>5121216000 MATERIAL DE LIMPIEZA</t>
  </si>
  <si>
    <t>5122221000 ALIMENTACIÓN DE PERSONAS</t>
  </si>
  <si>
    <t>5122223000 UTENSILIOS PARA EL SERVICIO DE ALIMENTACIÓN</t>
  </si>
  <si>
    <t>5123231000 "PROD. ALIM., AGRO. Y FOREST. ADQ. MAT. PRIM."</t>
  </si>
  <si>
    <t>5124246000 MATERIAL ELECTRICO Y ELECTRONICO</t>
  </si>
  <si>
    <t>5124249000 OTROS MATERIALES Y ARTICULOS DE CONSTRUCCION Y REP</t>
  </si>
  <si>
    <t>5125251000 SUSTANCIAS QUÍMICAS</t>
  </si>
  <si>
    <t>5125252000 FERTILIZANTES, PESTICIDAS Y OTROS AGROQUIMICOS</t>
  </si>
  <si>
    <t>5126261000 COMBUSTIBLES, LUBRICANTES Y ADITIVOS</t>
  </si>
  <si>
    <t>5127271000 VESTUARIOS Y UNIFORMES</t>
  </si>
  <si>
    <t>5127272000 PRENDAS DE PROTECCIÓN</t>
  </si>
  <si>
    <t>5129291000 HERRAMIENTAS MENORES</t>
  </si>
  <si>
    <t>5129292000 REFACCIONES, ACCESORIOS Y HERRAM. MENORES</t>
  </si>
  <si>
    <t>5129294000 REFACCIONES Y ACCESORIOS PARA EQ. DE COMPUTO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</si>
  <si>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</si>
  <si>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</si>
  <si>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</si>
  <si>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</si>
  <si>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</si>
  <si>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</si>
  <si>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5131318000 SERVICIOS POSTALES Y TELEGRAFICOS</t>
  </si>
  <si>
    <t>5133334000 CAPACITACIÓN</t>
  </si>
  <si>
    <t>5133336000 SERVS. APOYO ADMVO., FOTOCOPIADO E IMPRESION</t>
  </si>
  <si>
    <t>5133338000 SERVICIOS DE VIGILANCIA</t>
  </si>
  <si>
    <t>5134341000 SERVICIOS FINANCIEROS Y BANCARIOS</t>
  </si>
  <si>
    <t>5134345000 SEGUROS DE BIENES PATRIMONIALES</t>
  </si>
  <si>
    <t>5135351000 CONSERV. Y MANTENIMIENTO MENOR DE INMUEBLES</t>
  </si>
  <si>
    <t>5135355000 REPAR. Y MTTO. DE EQUIPO DE TRANSPORTE</t>
  </si>
  <si>
    <t>5135357000 INST., REP. Y MTTO. DE MAQ., OT. EQ. Y HERRMTAS.</t>
  </si>
  <si>
    <t>5135358000 SERVICIOS DE LIMPIEZA Y MANEJO DE DESECHOS</t>
  </si>
  <si>
    <t>5135359000 SERVICIOS DE JARDINERÍA Y FUMIGACIÓN</t>
  </si>
  <si>
    <t>5136361200 DIF. POR MEDIOS ALTERNATIVOS PROG. Y MEDIOS GUB.</t>
  </si>
  <si>
    <t>5137371000 PASAJES AEREOS</t>
  </si>
  <si>
    <t>5137372000 PASAJES TERRESTRES</t>
  </si>
  <si>
    <t>5137375000 VIATICOS EN EL PAIS</t>
  </si>
  <si>
    <t>5137379000 OTROS SERVICIOS DE TRASLADO Y HOSPEDAJE</t>
  </si>
  <si>
    <t>5138383000 CONGRESOS Y CONVENCIONES</t>
  </si>
  <si>
    <t>5138385000 GASTOS  DE REPRESENTACION</t>
  </si>
  <si>
    <t>5139392000 OTROS IMPUESTOS Y DERECHOS</t>
  </si>
  <si>
    <t>5139398000 IMPUESTO DE NOMINA</t>
  </si>
  <si>
    <t>5242442000 BECAS Y OT. AYUDAS PARA PROG. DE CAPACITA.</t>
  </si>
  <si>
    <t>5243445000 AYUDAS SOC. A INST. CULT.  SIN FINES DE LUCRO</t>
  </si>
  <si>
    <t>5599000006 Diferencia por Redondeo</t>
  </si>
  <si>
    <t>3221791002  REMANENTE DISPONIBLE INGRESOS EXCEDENTE</t>
  </si>
  <si>
    <t>2117917007 FONACOT</t>
  </si>
  <si>
    <t>4213832010 INTERESES CONV FED MATERIALES Y SUMINIST</t>
  </si>
  <si>
    <t>4399790906 DEPÓSITOS NO IDENTIFICADOS (AUTORIZADOS)</t>
  </si>
  <si>
    <t>5124242000 CEMENTO Y PRODUCTOS DE CONCRETO</t>
  </si>
  <si>
    <t>5124247000 ARTICULOS METALICOS PARA LA CONSTRUCCION</t>
  </si>
  <si>
    <t>5125256000 "FIBRAS SINTÉTICAS, HULES, PLÁSTICOS Y DERIVS."</t>
  </si>
  <si>
    <t>5129298000 REF. Y ACCESORIOS ME. DE MAQ. Y OTROS EQUIPOS</t>
  </si>
  <si>
    <t>5135352000 INST., REPAR. MTTO. MOB. Y EQ. ADMON., EDU. Y REC.</t>
  </si>
  <si>
    <t>5132327000 ARRENDAMIENTO DE ACTIVOS INTANGIBLES</t>
  </si>
  <si>
    <t>INSTITUTO TECNOLÓGICO SUPERIOR DE ABASOLO
Estado de Situación Financiera
Al 30 de Junio de 2020</t>
  </si>
  <si>
    <t>INSTITUTO TECNOLÓGICO SUPERIOR DE ABASOLO
Estado de Actividades
Del 01 de Enero al 30 de Junio de 2020</t>
  </si>
  <si>
    <t>INSTITUTO TECNOLÓGICO SUPERIOR DE ABASOLO
Estado de Cambios en la Situación Financiera
Del 01 de Enero al 30 de Junio de 2020</t>
  </si>
  <si>
    <t>INSTITUTO TECNOLÓGICO SUPERIOR DE ABASOLO
Estado Analítico de la Deuda y Otros Pasivos
Del 1 de Enero al 30 de Junio de 2020</t>
  </si>
  <si>
    <t>INSTITUTO TECNOLÓGICO SUPERIOR DE ABASOLO
Estado Analítico del Activo
Del 1 de Enero al 30 de Junio de 2020</t>
  </si>
  <si>
    <t>INSTITUTO TECNOLÓGICO SUPERIOR DE ABASOLO
Estado de Variación en la Hacienda Pública
Del 1 de Enero 30 de Junio de 2020</t>
  </si>
  <si>
    <t>INSTITUTO TECNOLÓGICO SUPERIOR DE ABASOLO
Estado de Flujos de Efectivo
Del 1 de Enero al 30 de Junio de 2020</t>
  </si>
  <si>
    <t>INSTITUTO TECNOLÓGICO SUPERIOR DE ABASOLO
Informes sobre Pasivos Contingentes
Del 1 de Enero al 30 de Junio de 2020</t>
  </si>
  <si>
    <t>Al 30 de Junio del 2020</t>
  </si>
  <si>
    <t>4399790105 INTERESES DE RECURSO PROPIO</t>
  </si>
  <si>
    <t>5125255000 MAT., ACCESORIOS Y SUMINISTROS DE LABORATORIO</t>
  </si>
  <si>
    <t>1112102001  BANCOMER 00198199183 APORTACIONES</t>
  </si>
  <si>
    <t>1112102003  BANCOMER 001988291874 FEDERAL PROEXOES 2014</t>
  </si>
  <si>
    <t>1112102008  BANCOMER 0199032444 RECURSO PROPIO</t>
  </si>
  <si>
    <t>1112102009  BANCOMER 0100140562 PROEXOES 2015 FEDERAL</t>
  </si>
  <si>
    <t>1112102012  BANCOMER 0103449599 APORTACIÓN ESTATAL 2016</t>
  </si>
  <si>
    <t>1112102015  BANCOMER 0110170461 GASTO DE OPERACIÓN 2017</t>
  </si>
  <si>
    <t>Correspondiente del 01 al 30 de Junio de 2020</t>
  </si>
  <si>
    <t>INSTITUTO TECNOLÓGICO SUPERIOR DE ABASOLO
Estado Analítico de Ingresos
Del 1 de Enero al 30 de Junio de 2020</t>
  </si>
  <si>
    <t>INSTITUTO TECNOLÓGICO SUPERIOR DE ABASOLO
Estado Analítico del Ejercicio del Presupuesto de Egresos
Clasificación Administrativa
Del 1 de Enero al 31 de Junio de 2020</t>
  </si>
  <si>
    <t>Gobierno (Federal/Estatal/Municipal) de INSTITUTO TECNOLÓGICO SUPERIOR DE ABASOLO
Estado Analítico del Ejercicio del Presupuesto de Egresos
Clasificación Administrativa
DEL 01 de Enero al 30 de Junio de 2020</t>
  </si>
  <si>
    <t>INSTITUTO TECNOLÓGICO SUPERIOR DE ABASOLO
Estado Analítico del Ejercicio del Presupuesto de Egresos
Clasificación Administrativa (Sector Paraestatal)
Del 1 de Enero al 30 de Junio de 2020</t>
  </si>
  <si>
    <t>INSTITUTO TECNOLÓGICO SUPERIOR DE ABASOLO
Estado Analítico del Ejercicio del Presupuesto de Egresos
Clasificación por Objeto del Gasto (Capítulo y Concepto)
Del 1 de Enero al 30 de Junio de 2020</t>
  </si>
  <si>
    <t>INSTITUTO TECNOLÓGICO SUPERIOR DE ABASOLO
Estado Analítico del Ejercicio del Presupuesto de Egresos
Clasificación Funcional (Finalidad y Función)
Del 1 de Enero al 30 de Junio de 2020</t>
  </si>
  <si>
    <t>INSTITUTO TECNOLÓGICO SUPERIOR DE ABASOLO
Estado Analítico del Ejercicio del Presupuesto de Egresos
Clasificación Económica (por Tipo de Gasto)
Del 1 de Enero al 30 de Junio de 2020</t>
  </si>
  <si>
    <t>INSTITUTO TECNOLÓGICO SUPERIOR DE ABASOLO
Endeudamiento Neto
Del 1 de Enero al 30 de Junio de 2020</t>
  </si>
  <si>
    <t>INSTITUTO TECNOLÓGICO SUPERIOR DE ABASOLO
Intereses de la Deuda
Del 1 de Enero al 30 de Junio de 2020</t>
  </si>
  <si>
    <t>INSTITUTO TECNOLÓGICO SUPERIOR DE ABASOLO
INDICADORES DE POSTURA FISCAL
Del 1 de Enero al 30 de Junio de 2020</t>
  </si>
  <si>
    <t>INSTITUTO TECNOLÓGICO SUPERIOR DE ABASOLO
Flujo de Fondos
Del 1 de Enero al 30 de Junio de 2020</t>
  </si>
  <si>
    <t>INSTITUTO TECNOLÓGICO SUPERIOR DE ABASOLO
Gasto por Categoría Programática
Del 1 de Enero al 30 de Junio de 2020</t>
  </si>
  <si>
    <t>Del 01 de Enero al 30 de Junio de 2020</t>
  </si>
  <si>
    <t>Construcción de la segunda Etapa del andador peatonal y obras complementarias en el Instituto Tecnológico Superior de Abasolo (ITESA)</t>
  </si>
  <si>
    <t>Conclusión de la Obra de la Construcción de la Segunda Etapa del Andador Peatonal y Obras Complementarias en el Instituto Tecnológico Superior de Abasolo</t>
  </si>
  <si>
    <t>Del 01 de Enero  al  30 de Junio 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</si>
</sst>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\-0\ "/>
    <numFmt numFmtId="166" formatCode="#,##0_ ;[Red]\-#,##0\ "/>
    <numFmt numFmtId="167" formatCode="#,##0.00;\-#,##0.00;&quot; &quot;"/>
    <numFmt numFmtId="168" formatCode="#,##0;\-#,##0;&quot; &quot;"/>
    <numFmt numFmtId="169" formatCode="_-[$€-2]* #,##0.00_-;\-[$€-2]* #,##0.00_-;_-[$€-2]* &quot;-&quot;??_-"/>
    <numFmt numFmtId="170" formatCode="General_)"/>
    <numFmt numFmtId="171" formatCode="0.0%"/>
  </numFmts>
  <fonts count="5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Times New Roman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Garamond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03">
    <xf numFmtId="0" fontId="0" fillId="0" borderId="0"/>
    <xf numFmtId="0" fontId="18" fillId="0" borderId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46" fillId="0" borderId="0"/>
    <xf numFmtId="43" fontId="13" fillId="0" borderId="0" applyFont="0" applyFill="0" applyBorder="0" applyAlignment="0" applyProtection="0"/>
    <xf numFmtId="0" fontId="31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50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70" fontId="1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8" fillId="0" borderId="0"/>
    <xf numFmtId="9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0" fillId="0" borderId="0"/>
    <xf numFmtId="0" fontId="5" fillId="0" borderId="0"/>
    <xf numFmtId="9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50" fillId="0" borderId="0"/>
    <xf numFmtId="0" fontId="4" fillId="0" borderId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8">
    <xf numFmtId="0" fontId="0" fillId="0" borderId="0" xfId="0"/>
    <xf numFmtId="0" fontId="0" fillId="0" borderId="0" xfId="0" applyFont="1"/>
    <xf numFmtId="0" fontId="18" fillId="0" borderId="0" xfId="1" applyFont="1" applyAlignment="1" applyProtection="1">
      <alignment vertical="top"/>
      <protection locked="0"/>
    </xf>
    <xf numFmtId="0" fontId="19" fillId="0" borderId="1" xfId="1" applyFont="1" applyFill="1" applyBorder="1" applyAlignment="1" applyProtection="1">
      <alignment horizontal="left" vertical="top" wrapText="1"/>
      <protection locked="0"/>
    </xf>
    <xf numFmtId="0" fontId="20" fillId="0" borderId="2" xfId="1" applyFont="1" applyFill="1" applyBorder="1" applyAlignment="1" applyProtection="1">
      <alignment horizontal="center" vertical="center" wrapText="1"/>
      <protection locked="0"/>
    </xf>
    <xf numFmtId="0" fontId="19" fillId="0" borderId="2" xfId="1" applyNumberFormat="1" applyFont="1" applyFill="1" applyBorder="1" applyAlignment="1" applyProtection="1">
      <alignment horizontal="center" vertical="top"/>
      <protection locked="0"/>
    </xf>
    <xf numFmtId="0" fontId="19" fillId="0" borderId="2" xfId="1" applyFont="1" applyFill="1" applyBorder="1" applyAlignment="1" applyProtection="1">
      <alignment horizontal="left" vertical="top" wrapText="1"/>
      <protection locked="0"/>
    </xf>
    <xf numFmtId="0" fontId="20" fillId="0" borderId="3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vertical="top"/>
      <protection locked="0"/>
    </xf>
    <xf numFmtId="0" fontId="19" fillId="0" borderId="4" xfId="1" applyFont="1" applyFill="1" applyBorder="1" applyAlignment="1" applyProtection="1">
      <alignment horizontal="left" vertical="top" wrapText="1"/>
      <protection locked="0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NumberFormat="1" applyFont="1" applyFill="1" applyBorder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alignment horizontal="left" vertical="top" wrapText="1"/>
      <protection locked="0"/>
    </xf>
    <xf numFmtId="0" fontId="19" fillId="0" borderId="5" xfId="1" applyFont="1" applyFill="1" applyBorder="1" applyAlignment="1" applyProtection="1">
      <alignment horizontal="center" vertical="center" wrapText="1"/>
      <protection locked="0"/>
    </xf>
    <xf numFmtId="0" fontId="19" fillId="0" borderId="4" xfId="1" applyFont="1" applyFill="1" applyBorder="1" applyAlignment="1" applyProtection="1">
      <alignment vertical="top" wrapText="1"/>
      <protection locked="0"/>
    </xf>
    <xf numFmtId="4" fontId="19" fillId="0" borderId="0" xfId="2" applyNumberFormat="1" applyFont="1" applyFill="1" applyBorder="1" applyAlignment="1" applyProtection="1">
      <alignment vertical="top" wrapText="1"/>
      <protection locked="0"/>
    </xf>
    <xf numFmtId="0" fontId="18" fillId="0" borderId="0" xfId="1" applyFont="1" applyFill="1" applyBorder="1" applyAlignment="1" applyProtection="1">
      <alignment vertical="top"/>
      <protection locked="0"/>
    </xf>
    <xf numFmtId="4" fontId="18" fillId="0" borderId="5" xfId="1" applyNumberFormat="1" applyFont="1" applyFill="1" applyBorder="1" applyAlignment="1" applyProtection="1">
      <alignment vertical="top"/>
      <protection locked="0"/>
    </xf>
    <xf numFmtId="0" fontId="18" fillId="0" borderId="4" xfId="1" applyFont="1" applyFill="1" applyBorder="1" applyAlignment="1" applyProtection="1">
      <alignment horizontal="left" vertical="top" wrapText="1"/>
      <protection locked="0"/>
    </xf>
    <xf numFmtId="0" fontId="18" fillId="0" borderId="0" xfId="1" applyNumberFormat="1" applyFont="1" applyFill="1" applyBorder="1" applyAlignment="1" applyProtection="1">
      <alignment horizontal="center" vertical="top"/>
      <protection locked="0"/>
    </xf>
    <xf numFmtId="0" fontId="18" fillId="0" borderId="0" xfId="1" applyFont="1" applyFill="1" applyBorder="1" applyAlignment="1" applyProtection="1">
      <alignment horizontal="left" vertical="top" wrapText="1"/>
      <protection locked="0"/>
    </xf>
    <xf numFmtId="0" fontId="21" fillId="0" borderId="4" xfId="1" applyFont="1" applyFill="1" applyBorder="1" applyAlignment="1" applyProtection="1">
      <alignment horizontal="left" vertical="top" wrapText="1"/>
      <protection locked="0"/>
    </xf>
    <xf numFmtId="0" fontId="21" fillId="0" borderId="0" xfId="1" applyFont="1" applyFill="1" applyBorder="1" applyAlignment="1" applyProtection="1">
      <alignment horizontal="left" vertical="top" wrapText="1"/>
      <protection locked="0"/>
    </xf>
    <xf numFmtId="0" fontId="18" fillId="0" borderId="0" xfId="1" applyFont="1" applyFill="1" applyBorder="1" applyAlignment="1" applyProtection="1">
      <alignment horizontal="left" vertical="top"/>
      <protection locked="0"/>
    </xf>
    <xf numFmtId="0" fontId="22" fillId="0" borderId="0" xfId="1" applyFont="1" applyFill="1" applyBorder="1" applyAlignment="1" applyProtection="1">
      <alignment horizontal="left" vertical="top" wrapText="1"/>
      <protection locked="0"/>
    </xf>
    <xf numFmtId="0" fontId="18" fillId="0" borderId="0" xfId="1" applyFont="1" applyAlignment="1" applyProtection="1">
      <alignment vertical="top" wrapText="1"/>
      <protection locked="0"/>
    </xf>
    <xf numFmtId="4" fontId="18" fillId="0" borderId="0" xfId="1" applyNumberFormat="1" applyFont="1" applyAlignment="1" applyProtection="1">
      <alignment vertical="top"/>
      <protection locked="0"/>
    </xf>
    <xf numFmtId="0" fontId="18" fillId="0" borderId="4" xfId="1" applyFont="1" applyBorder="1" applyAlignment="1" applyProtection="1">
      <alignment vertical="top" wrapText="1"/>
      <protection locked="0"/>
    </xf>
    <xf numFmtId="0" fontId="18" fillId="0" borderId="4" xfId="1" applyFont="1" applyFill="1" applyBorder="1" applyAlignment="1" applyProtection="1">
      <alignment vertical="top"/>
      <protection locked="0"/>
    </xf>
    <xf numFmtId="164" fontId="18" fillId="0" borderId="0" xfId="2" applyNumberFormat="1" applyFont="1" applyFill="1" applyBorder="1" applyAlignment="1" applyProtection="1">
      <alignment vertical="top" wrapText="1"/>
      <protection locked="0"/>
    </xf>
    <xf numFmtId="164" fontId="19" fillId="0" borderId="0" xfId="2" applyNumberFormat="1" applyFont="1" applyFill="1" applyBorder="1" applyAlignment="1" applyProtection="1">
      <alignment vertical="top" wrapText="1"/>
      <protection locked="0"/>
    </xf>
    <xf numFmtId="0" fontId="23" fillId="0" borderId="0" xfId="1" applyNumberFormat="1" applyFont="1" applyFill="1" applyBorder="1" applyAlignment="1" applyProtection="1">
      <alignment horizontal="center" vertical="top"/>
      <protection locked="0"/>
    </xf>
    <xf numFmtId="4" fontId="18" fillId="0" borderId="0" xfId="1" applyNumberFormat="1" applyFont="1" applyBorder="1" applyAlignment="1" applyProtection="1">
      <alignment vertical="top"/>
      <protection locked="0"/>
    </xf>
    <xf numFmtId="0" fontId="18" fillId="0" borderId="0" xfId="1" applyFont="1" applyFill="1" applyBorder="1" applyAlignment="1" applyProtection="1">
      <alignment vertical="top" wrapText="1"/>
      <protection locked="0"/>
    </xf>
    <xf numFmtId="4" fontId="18" fillId="0" borderId="0" xfId="1" applyNumberFormat="1" applyFont="1" applyFill="1" applyBorder="1" applyAlignment="1" applyProtection="1">
      <alignment vertical="top"/>
      <protection locked="0"/>
    </xf>
    <xf numFmtId="0" fontId="18" fillId="0" borderId="0" xfId="1" applyFont="1" applyBorder="1" applyAlignment="1" applyProtection="1">
      <alignment vertical="top" wrapText="1"/>
      <protection locked="0"/>
    </xf>
    <xf numFmtId="0" fontId="18" fillId="0" borderId="6" xfId="1" applyFont="1" applyBorder="1" applyAlignment="1" applyProtection="1">
      <alignment vertical="top" wrapText="1"/>
      <protection locked="0"/>
    </xf>
    <xf numFmtId="0" fontId="18" fillId="0" borderId="7" xfId="1" applyFont="1" applyBorder="1" applyAlignment="1" applyProtection="1">
      <alignment vertical="top" wrapText="1"/>
      <protection locked="0"/>
    </xf>
    <xf numFmtId="4" fontId="18" fillId="0" borderId="7" xfId="1" applyNumberFormat="1" applyFont="1" applyBorder="1" applyAlignment="1" applyProtection="1">
      <alignment vertical="top"/>
      <protection locked="0"/>
    </xf>
    <xf numFmtId="4" fontId="18" fillId="0" borderId="8" xfId="1" applyNumberFormat="1" applyFont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center" vertical="top" wrapText="1"/>
      <protection locked="0"/>
    </xf>
    <xf numFmtId="0" fontId="24" fillId="3" borderId="0" xfId="0" applyFont="1" applyFill="1" applyBorder="1" applyAlignment="1" applyProtection="1">
      <alignment horizontal="center"/>
      <protection locked="0"/>
    </xf>
    <xf numFmtId="4" fontId="18" fillId="0" borderId="0" xfId="1" applyNumberFormat="1" applyFont="1" applyBorder="1" applyAlignment="1" applyProtection="1">
      <alignment horizontal="center" vertical="top"/>
      <protection locked="0"/>
    </xf>
    <xf numFmtId="3" fontId="18" fillId="0" borderId="0" xfId="2" applyNumberFormat="1" applyFont="1" applyFill="1" applyBorder="1" applyAlignment="1" applyProtection="1">
      <alignment vertical="top" wrapText="1"/>
      <protection locked="0"/>
    </xf>
    <xf numFmtId="3" fontId="19" fillId="0" borderId="0" xfId="2" applyNumberFormat="1" applyFont="1" applyFill="1" applyBorder="1" applyAlignment="1" applyProtection="1">
      <alignment vertical="top" wrapText="1"/>
      <protection locked="0"/>
    </xf>
    <xf numFmtId="3" fontId="18" fillId="0" borderId="0" xfId="1" applyNumberFormat="1" applyFont="1" applyAlignment="1" applyProtection="1">
      <alignment vertical="top" wrapText="1"/>
      <protection locked="0"/>
    </xf>
    <xf numFmtId="3" fontId="18" fillId="0" borderId="0" xfId="1" applyNumberFormat="1" applyFont="1" applyAlignment="1" applyProtection="1">
      <alignment vertical="top"/>
      <protection locked="0"/>
    </xf>
    <xf numFmtId="3" fontId="18" fillId="0" borderId="5" xfId="1" applyNumberFormat="1" applyFont="1" applyFill="1" applyBorder="1" applyAlignment="1" applyProtection="1">
      <alignment vertical="top"/>
      <protection locked="0"/>
    </xf>
    <xf numFmtId="3" fontId="18" fillId="0" borderId="5" xfId="2" applyNumberFormat="1" applyFont="1" applyFill="1" applyBorder="1" applyAlignment="1" applyProtection="1">
      <alignment vertical="top" wrapText="1"/>
      <protection locked="0"/>
    </xf>
    <xf numFmtId="3" fontId="19" fillId="0" borderId="5" xfId="1" applyNumberFormat="1" applyFont="1" applyFill="1" applyBorder="1" applyAlignment="1" applyProtection="1">
      <alignment vertical="top"/>
      <protection locked="0"/>
    </xf>
    <xf numFmtId="3" fontId="19" fillId="0" borderId="5" xfId="2" applyNumberFormat="1" applyFont="1" applyFill="1" applyBorder="1" applyAlignment="1" applyProtection="1">
      <alignment vertical="top" wrapText="1"/>
      <protection locked="0"/>
    </xf>
    <xf numFmtId="0" fontId="18" fillId="0" borderId="0" xfId="1" applyFont="1" applyAlignment="1" applyProtection="1">
      <alignment horizontal="center" vertical="top" wrapText="1"/>
      <protection locked="0"/>
    </xf>
    <xf numFmtId="0" fontId="18" fillId="0" borderId="1" xfId="1" applyNumberFormat="1" applyFont="1" applyFill="1" applyBorder="1" applyAlignment="1" applyProtection="1">
      <alignment horizontal="right" vertical="top"/>
      <protection locked="0"/>
    </xf>
    <xf numFmtId="0" fontId="19" fillId="0" borderId="0" xfId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5" xfId="1" applyFont="1" applyFill="1" applyBorder="1" applyAlignment="1" applyProtection="1">
      <alignment horizontal="center" vertical="center"/>
      <protection locked="0"/>
    </xf>
    <xf numFmtId="0" fontId="19" fillId="0" borderId="4" xfId="1" applyFont="1" applyFill="1" applyBorder="1" applyAlignment="1" applyProtection="1">
      <alignment horizontal="left" vertical="top"/>
      <protection locked="0"/>
    </xf>
    <xf numFmtId="0" fontId="19" fillId="0" borderId="0" xfId="1" applyFont="1" applyFill="1" applyBorder="1" applyAlignment="1" applyProtection="1">
      <alignment horizontal="left" vertical="top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19" fillId="0" borderId="5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vertical="top"/>
      <protection locked="0"/>
    </xf>
    <xf numFmtId="0" fontId="19" fillId="0" borderId="4" xfId="1" applyFont="1" applyFill="1" applyBorder="1" applyAlignment="1" applyProtection="1">
      <alignment vertical="top"/>
      <protection locked="0"/>
    </xf>
    <xf numFmtId="0" fontId="23" fillId="0" borderId="0" xfId="1" applyFont="1" applyFill="1" applyBorder="1" applyAlignment="1" applyProtection="1">
      <alignment vertical="top"/>
      <protection locked="0"/>
    </xf>
    <xf numFmtId="0" fontId="18" fillId="0" borderId="4" xfId="1" applyNumberFormat="1" applyFont="1" applyFill="1" applyBorder="1" applyAlignment="1" applyProtection="1">
      <alignment horizontal="right" vertical="top"/>
      <protection locked="0"/>
    </xf>
    <xf numFmtId="0" fontId="18" fillId="0" borderId="0" xfId="1" applyFont="1" applyFill="1" applyBorder="1" applyAlignment="1" applyProtection="1">
      <alignment horizontal="left" vertical="top" indent="1"/>
      <protection locked="0"/>
    </xf>
    <xf numFmtId="0" fontId="18" fillId="0" borderId="0" xfId="1" applyFont="1" applyFill="1" applyBorder="1" applyAlignment="1" applyProtection="1">
      <alignment horizontal="left" vertical="top" wrapText="1" indent="1"/>
      <protection locked="0"/>
    </xf>
    <xf numFmtId="0" fontId="22" fillId="0" borderId="4" xfId="1" applyFont="1" applyFill="1" applyBorder="1" applyAlignment="1" applyProtection="1">
      <alignment horizontal="left" vertical="top"/>
      <protection locked="0"/>
    </xf>
    <xf numFmtId="0" fontId="22" fillId="0" borderId="0" xfId="1" applyFont="1" applyFill="1" applyBorder="1" applyAlignment="1" applyProtection="1">
      <alignment horizontal="left" vertical="top"/>
      <protection locked="0"/>
    </xf>
    <xf numFmtId="0" fontId="25" fillId="0" borderId="0" xfId="1" applyFont="1" applyFill="1" applyBorder="1" applyAlignment="1" applyProtection="1">
      <alignment vertical="top"/>
      <protection locked="0"/>
    </xf>
    <xf numFmtId="0" fontId="19" fillId="0" borderId="6" xfId="1" applyNumberFormat="1" applyFont="1" applyFill="1" applyBorder="1" applyAlignment="1" applyProtection="1">
      <alignment horizontal="right" vertical="top"/>
      <protection locked="0"/>
    </xf>
    <xf numFmtId="0" fontId="18" fillId="0" borderId="7" xfId="1" applyFont="1" applyFill="1" applyBorder="1" applyAlignment="1" applyProtection="1">
      <alignment horizontal="left" vertical="top"/>
      <protection locked="0"/>
    </xf>
    <xf numFmtId="4" fontId="18" fillId="0" borderId="7" xfId="1" applyNumberFormat="1" applyFont="1" applyFill="1" applyBorder="1" applyAlignment="1" applyProtection="1">
      <alignment vertical="top"/>
      <protection locked="0"/>
    </xf>
    <xf numFmtId="4" fontId="18" fillId="0" borderId="8" xfId="1" applyNumberFormat="1" applyFont="1" applyFill="1" applyBorder="1" applyAlignment="1" applyProtection="1">
      <alignment vertical="top"/>
      <protection locked="0"/>
    </xf>
    <xf numFmtId="0" fontId="18" fillId="0" borderId="0" xfId="1" applyNumberFormat="1" applyFont="1" applyFill="1" applyBorder="1" applyAlignment="1" applyProtection="1">
      <alignment horizontal="right" vertical="top"/>
      <protection locked="0"/>
    </xf>
    <xf numFmtId="3" fontId="19" fillId="0" borderId="0" xfId="3" applyNumberFormat="1" applyFont="1" applyFill="1" applyBorder="1" applyAlignment="1" applyProtection="1">
      <alignment vertical="top" wrapText="1"/>
      <protection locked="0"/>
    </xf>
    <xf numFmtId="3" fontId="19" fillId="0" borderId="5" xfId="3" applyNumberFormat="1" applyFont="1" applyFill="1" applyBorder="1" applyAlignment="1" applyProtection="1">
      <alignment vertical="top" wrapText="1"/>
      <protection locked="0"/>
    </xf>
    <xf numFmtId="3" fontId="18" fillId="0" borderId="0" xfId="1" applyNumberFormat="1" applyFont="1" applyFill="1" applyBorder="1" applyProtection="1">
      <protection locked="0"/>
    </xf>
    <xf numFmtId="3" fontId="18" fillId="0" borderId="5" xfId="1" applyNumberFormat="1" applyFont="1" applyFill="1" applyBorder="1" applyProtection="1">
      <protection locked="0"/>
    </xf>
    <xf numFmtId="3" fontId="18" fillId="0" borderId="0" xfId="1" applyNumberFormat="1" applyFont="1" applyFill="1" applyBorder="1" applyAlignment="1" applyProtection="1">
      <protection locked="0"/>
    </xf>
    <xf numFmtId="3" fontId="18" fillId="0" borderId="5" xfId="1" applyNumberFormat="1" applyFont="1" applyFill="1" applyBorder="1" applyAlignment="1" applyProtection="1">
      <protection locked="0"/>
    </xf>
    <xf numFmtId="3" fontId="19" fillId="0" borderId="0" xfId="3" applyNumberFormat="1" applyFont="1" applyFill="1" applyBorder="1" applyAlignment="1" applyProtection="1">
      <alignment vertical="top"/>
      <protection locked="0"/>
    </xf>
    <xf numFmtId="3" fontId="19" fillId="0" borderId="0" xfId="1" applyNumberFormat="1" applyFont="1" applyFill="1" applyBorder="1" applyAlignment="1" applyProtection="1">
      <alignment horizontal="center" vertical="center"/>
      <protection locked="0"/>
    </xf>
    <xf numFmtId="3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center" vertical="top"/>
      <protection locked="0"/>
    </xf>
    <xf numFmtId="0" fontId="18" fillId="0" borderId="0" xfId="1" applyFont="1" applyFill="1" applyBorder="1" applyAlignment="1">
      <alignment vertical="top" wrapText="1"/>
    </xf>
    <xf numFmtId="4" fontId="18" fillId="0" borderId="0" xfId="1" applyNumberFormat="1" applyFont="1" applyFill="1" applyBorder="1" applyAlignment="1">
      <alignment vertical="top"/>
    </xf>
    <xf numFmtId="0" fontId="26" fillId="0" borderId="0" xfId="1" applyFont="1" applyFill="1" applyBorder="1" applyAlignment="1" applyProtection="1">
      <alignment horizontal="right" vertical="top" wrapText="1"/>
      <protection locked="0"/>
    </xf>
    <xf numFmtId="4" fontId="26" fillId="0" borderId="0" xfId="1" applyNumberFormat="1" applyFont="1" applyFill="1" applyBorder="1" applyAlignment="1" applyProtection="1">
      <alignment vertical="top"/>
      <protection locked="0"/>
    </xf>
    <xf numFmtId="0" fontId="19" fillId="2" borderId="12" xfId="1" applyFont="1" applyFill="1" applyBorder="1" applyAlignment="1">
      <alignment horizontal="center" vertical="center" wrapText="1"/>
    </xf>
    <xf numFmtId="165" fontId="19" fillId="2" borderId="12" xfId="3" applyNumberFormat="1" applyFont="1" applyFill="1" applyBorder="1" applyAlignment="1">
      <alignment horizontal="center" vertical="center" wrapText="1"/>
    </xf>
    <xf numFmtId="165" fontId="19" fillId="0" borderId="3" xfId="3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vertical="top" wrapText="1"/>
    </xf>
    <xf numFmtId="0" fontId="18" fillId="0" borderId="4" xfId="1" applyFont="1" applyFill="1" applyBorder="1" applyAlignment="1">
      <alignment horizontal="left" vertical="top" wrapText="1" indent="1"/>
    </xf>
    <xf numFmtId="0" fontId="19" fillId="4" borderId="4" xfId="1" applyFont="1" applyFill="1" applyBorder="1" applyAlignment="1">
      <alignment vertical="top" wrapText="1"/>
    </xf>
    <xf numFmtId="0" fontId="19" fillId="0" borderId="4" xfId="1" applyFont="1" applyFill="1" applyBorder="1" applyAlignment="1">
      <alignment horizontal="left" vertical="top" wrapText="1"/>
    </xf>
    <xf numFmtId="0" fontId="19" fillId="0" borderId="6" xfId="1" applyFont="1" applyFill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0" fontId="18" fillId="3" borderId="0" xfId="0" applyFont="1" applyFill="1" applyAlignment="1">
      <alignment wrapText="1"/>
    </xf>
    <xf numFmtId="43" fontId="18" fillId="3" borderId="0" xfId="3" applyNumberFormat="1" applyFont="1" applyFill="1" applyAlignment="1">
      <alignment horizontal="center"/>
    </xf>
    <xf numFmtId="0" fontId="18" fillId="0" borderId="0" xfId="1" applyFont="1" applyFill="1" applyBorder="1" applyAlignment="1" applyProtection="1">
      <alignment horizontal="center" vertical="top" wrapText="1"/>
      <protection locked="0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8" fillId="0" borderId="0" xfId="1" applyFont="1" applyAlignment="1" applyProtection="1">
      <alignment vertical="top"/>
      <protection locked="0"/>
    </xf>
    <xf numFmtId="0" fontId="28" fillId="0" borderId="0" xfId="1" applyFont="1" applyAlignment="1" applyProtection="1">
      <alignment horizontal="center" vertical="top"/>
      <protection locked="0"/>
    </xf>
    <xf numFmtId="0" fontId="27" fillId="0" borderId="0" xfId="1" applyFont="1" applyAlignment="1" applyProtection="1">
      <alignment vertical="top"/>
      <protection locked="0"/>
    </xf>
    <xf numFmtId="0" fontId="28" fillId="0" borderId="0" xfId="1" applyFont="1" applyAlignment="1" applyProtection="1">
      <alignment vertical="top" wrapText="1"/>
      <protection locked="0"/>
    </xf>
    <xf numFmtId="0" fontId="28" fillId="0" borderId="0" xfId="1" applyFont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 wrapText="1"/>
    </xf>
    <xf numFmtId="0" fontId="18" fillId="0" borderId="0" xfId="1" applyFont="1" applyFill="1" applyBorder="1" applyAlignment="1">
      <alignment horizontal="left" vertical="top" wrapText="1"/>
    </xf>
    <xf numFmtId="0" fontId="24" fillId="0" borderId="0" xfId="0" applyFont="1" applyProtection="1">
      <protection locked="0"/>
    </xf>
    <xf numFmtId="0" fontId="19" fillId="2" borderId="9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 wrapText="1"/>
    </xf>
    <xf numFmtId="4" fontId="19" fillId="2" borderId="13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 wrapText="1"/>
    </xf>
    <xf numFmtId="0" fontId="18" fillId="0" borderId="12" xfId="1" applyNumberFormat="1" applyFont="1" applyFill="1" applyBorder="1" applyAlignment="1">
      <alignment horizontal="center" vertical="center" wrapText="1"/>
    </xf>
    <xf numFmtId="0" fontId="18" fillId="0" borderId="12" xfId="1" quotePrefix="1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vertical="top"/>
    </xf>
    <xf numFmtId="4" fontId="19" fillId="0" borderId="14" xfId="1" applyNumberFormat="1" applyFont="1" applyFill="1" applyBorder="1" applyAlignment="1" applyProtection="1">
      <alignment vertical="top" wrapText="1"/>
      <protection locked="0"/>
    </xf>
    <xf numFmtId="4" fontId="18" fillId="0" borderId="14" xfId="1" applyNumberFormat="1" applyFont="1" applyFill="1" applyBorder="1" applyAlignment="1" applyProtection="1">
      <alignment vertical="top" wrapText="1"/>
      <protection locked="0"/>
    </xf>
    <xf numFmtId="0" fontId="18" fillId="0" borderId="4" xfId="1" applyFont="1" applyFill="1" applyBorder="1" applyAlignment="1">
      <alignment horizontal="center" vertical="top"/>
    </xf>
    <xf numFmtId="0" fontId="24" fillId="0" borderId="6" xfId="0" applyFont="1" applyBorder="1" applyProtection="1">
      <protection locked="0"/>
    </xf>
    <xf numFmtId="0" fontId="24" fillId="0" borderId="7" xfId="0" applyFont="1" applyBorder="1" applyProtection="1">
      <protection locked="0"/>
    </xf>
    <xf numFmtId="0" fontId="24" fillId="0" borderId="15" xfId="0" applyFont="1" applyBorder="1" applyProtection="1">
      <protection locked="0"/>
    </xf>
    <xf numFmtId="3" fontId="19" fillId="0" borderId="14" xfId="1" applyNumberFormat="1" applyFont="1" applyFill="1" applyBorder="1" applyAlignment="1" applyProtection="1">
      <alignment vertical="top" wrapText="1"/>
      <protection locked="0"/>
    </xf>
    <xf numFmtId="3" fontId="18" fillId="0" borderId="14" xfId="1" applyNumberFormat="1" applyFont="1" applyFill="1" applyBorder="1" applyAlignment="1" applyProtection="1">
      <alignment vertical="top" wrapText="1"/>
      <protection locked="0"/>
    </xf>
    <xf numFmtId="3" fontId="18" fillId="0" borderId="14" xfId="1" applyNumberFormat="1" applyFont="1" applyFill="1" applyBorder="1" applyAlignment="1" applyProtection="1">
      <alignment wrapText="1"/>
      <protection locked="0"/>
    </xf>
    <xf numFmtId="166" fontId="19" fillId="0" borderId="0" xfId="4" applyNumberFormat="1" applyFont="1" applyFill="1" applyBorder="1" applyAlignment="1" applyProtection="1">
      <alignment vertical="top" wrapText="1"/>
      <protection locked="0"/>
    </xf>
    <xf numFmtId="166" fontId="19" fillId="0" borderId="5" xfId="4" applyNumberFormat="1" applyFont="1" applyFill="1" applyBorder="1" applyAlignment="1" applyProtection="1">
      <alignment vertical="top" wrapText="1"/>
      <protection locked="0"/>
    </xf>
    <xf numFmtId="166" fontId="18" fillId="0" borderId="0" xfId="4" applyNumberFormat="1" applyFont="1" applyFill="1" applyBorder="1" applyAlignment="1" applyProtection="1">
      <alignment vertical="top" wrapText="1"/>
      <protection locked="0"/>
    </xf>
    <xf numFmtId="166" fontId="18" fillId="0" borderId="5" xfId="4" applyNumberFormat="1" applyFont="1" applyFill="1" applyBorder="1" applyAlignment="1" applyProtection="1">
      <alignment vertical="top" wrapText="1"/>
      <protection locked="0"/>
    </xf>
    <xf numFmtId="166" fontId="25" fillId="0" borderId="0" xfId="4" applyNumberFormat="1" applyFont="1" applyFill="1" applyBorder="1" applyAlignment="1" applyProtection="1">
      <alignment vertical="top" wrapText="1"/>
      <protection locked="0"/>
    </xf>
    <xf numFmtId="166" fontId="25" fillId="0" borderId="5" xfId="4" applyNumberFormat="1" applyFont="1" applyFill="1" applyBorder="1" applyAlignment="1" applyProtection="1">
      <alignment vertical="top" wrapText="1"/>
      <protection locked="0"/>
    </xf>
    <xf numFmtId="166" fontId="29" fillId="0" borderId="0" xfId="4" applyNumberFormat="1" applyFont="1" applyFill="1" applyBorder="1" applyAlignment="1" applyProtection="1">
      <alignment vertical="top" wrapText="1"/>
      <protection locked="0"/>
    </xf>
    <xf numFmtId="166" fontId="29" fillId="0" borderId="5" xfId="4" applyNumberFormat="1" applyFont="1" applyFill="1" applyBorder="1" applyAlignment="1" applyProtection="1">
      <alignment vertical="top" wrapText="1"/>
      <protection locked="0"/>
    </xf>
    <xf numFmtId="166" fontId="18" fillId="0" borderId="7" xfId="4" applyNumberFormat="1" applyFont="1" applyFill="1" applyBorder="1" applyAlignment="1" applyProtection="1">
      <alignment vertical="top" wrapText="1"/>
      <protection locked="0"/>
    </xf>
    <xf numFmtId="166" fontId="18" fillId="0" borderId="8" xfId="4" applyNumberFormat="1" applyFont="1" applyFill="1" applyBorder="1" applyAlignment="1" applyProtection="1">
      <alignment vertical="top" wrapText="1"/>
      <protection locked="0"/>
    </xf>
    <xf numFmtId="3" fontId="19" fillId="0" borderId="5" xfId="1" applyNumberFormat="1" applyFont="1" applyFill="1" applyBorder="1" applyProtection="1">
      <protection locked="0"/>
    </xf>
    <xf numFmtId="3" fontId="19" fillId="4" borderId="5" xfId="1" applyNumberFormat="1" applyFont="1" applyFill="1" applyBorder="1" applyProtection="1">
      <protection locked="0"/>
    </xf>
    <xf numFmtId="3" fontId="18" fillId="0" borderId="0" xfId="1" applyNumberFormat="1" applyFont="1" applyFill="1" applyBorder="1" applyAlignment="1" applyProtection="1">
      <alignment vertical="top"/>
      <protection locked="0"/>
    </xf>
    <xf numFmtId="3" fontId="19" fillId="0" borderId="8" xfId="1" applyNumberFormat="1" applyFont="1" applyFill="1" applyBorder="1" applyAlignment="1" applyProtection="1">
      <alignment vertical="center"/>
      <protection locked="0"/>
    </xf>
    <xf numFmtId="0" fontId="28" fillId="0" borderId="0" xfId="1" applyFont="1" applyFill="1" applyBorder="1" applyProtection="1">
      <protection locked="0"/>
    </xf>
    <xf numFmtId="0" fontId="27" fillId="0" borderId="0" xfId="1" applyFont="1" applyFill="1" applyBorder="1" applyProtection="1">
      <protection locked="0"/>
    </xf>
    <xf numFmtId="0" fontId="28" fillId="0" borderId="0" xfId="1" applyFont="1" applyFill="1" applyBorder="1" applyAlignment="1" applyProtection="1">
      <alignment vertical="top"/>
      <protection locked="0"/>
    </xf>
    <xf numFmtId="0" fontId="28" fillId="0" borderId="0" xfId="1" applyFont="1" applyFill="1" applyBorder="1" applyAlignment="1" applyProtection="1">
      <alignment vertical="top" wrapText="1"/>
      <protection locked="0"/>
    </xf>
    <xf numFmtId="4" fontId="28" fillId="0" borderId="0" xfId="1" applyNumberFormat="1" applyFont="1" applyFill="1" applyBorder="1" applyAlignment="1" applyProtection="1">
      <alignment vertical="top" wrapText="1"/>
      <protection locked="0"/>
    </xf>
    <xf numFmtId="0" fontId="19" fillId="2" borderId="1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 applyProtection="1">
      <alignment horizontal="left" vertical="top"/>
    </xf>
    <xf numFmtId="0" fontId="19" fillId="0" borderId="2" xfId="1" applyFont="1" applyFill="1" applyBorder="1" applyAlignment="1" applyProtection="1">
      <alignment horizontal="left" vertical="top" wrapText="1"/>
    </xf>
    <xf numFmtId="4" fontId="18" fillId="0" borderId="12" xfId="1" applyNumberFormat="1" applyFont="1" applyFill="1" applyBorder="1" applyAlignment="1" applyProtection="1">
      <alignment vertical="top" wrapText="1"/>
      <protection locked="0"/>
    </xf>
    <xf numFmtId="0" fontId="18" fillId="0" borderId="4" xfId="1" applyFont="1" applyFill="1" applyBorder="1" applyAlignment="1" applyProtection="1">
      <alignment horizontal="center" vertical="top"/>
    </xf>
    <xf numFmtId="0" fontId="19" fillId="0" borderId="0" xfId="1" applyFont="1" applyFill="1" applyBorder="1" applyAlignment="1" applyProtection="1">
      <alignment horizontal="left" vertical="top" wrapText="1" indent="5"/>
    </xf>
    <xf numFmtId="0" fontId="19" fillId="0" borderId="4" xfId="1" applyFont="1" applyFill="1" applyBorder="1" applyAlignment="1" applyProtection="1">
      <alignment vertical="top"/>
    </xf>
    <xf numFmtId="0" fontId="19" fillId="0" borderId="0" xfId="1" applyFont="1" applyFill="1" applyBorder="1" applyAlignment="1" applyProtection="1">
      <alignment vertical="top" wrapText="1"/>
    </xf>
    <xf numFmtId="4" fontId="18" fillId="0" borderId="0" xfId="1" applyNumberFormat="1" applyFont="1" applyFill="1" applyBorder="1" applyAlignment="1" applyProtection="1">
      <alignment horizontal="left" vertical="top" wrapText="1"/>
    </xf>
    <xf numFmtId="4" fontId="18" fillId="0" borderId="14" xfId="1" applyNumberFormat="1" applyFont="1" applyFill="1" applyBorder="1" applyAlignment="1" applyProtection="1">
      <alignment horizontal="center" vertical="top" wrapText="1"/>
      <protection locked="0"/>
    </xf>
    <xf numFmtId="4" fontId="19" fillId="0" borderId="14" xfId="1" applyNumberFormat="1" applyFont="1" applyFill="1" applyBorder="1" applyAlignment="1" applyProtection="1">
      <alignment horizontal="center" vertical="top" wrapText="1"/>
      <protection locked="0"/>
    </xf>
    <xf numFmtId="0" fontId="18" fillId="0" borderId="4" xfId="1" applyFont="1" applyFill="1" applyBorder="1" applyAlignment="1" applyProtection="1">
      <alignment horizontal="center" vertical="top"/>
      <protection hidden="1"/>
    </xf>
    <xf numFmtId="0" fontId="21" fillId="0" borderId="0" xfId="1" applyFont="1" applyFill="1" applyBorder="1" applyAlignment="1" applyProtection="1">
      <alignment vertical="top" wrapText="1"/>
    </xf>
    <xf numFmtId="0" fontId="19" fillId="0" borderId="4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 wrapText="1"/>
    </xf>
    <xf numFmtId="0" fontId="18" fillId="0" borderId="6" xfId="1" applyFont="1" applyFill="1" applyBorder="1" applyAlignment="1">
      <alignment vertical="top"/>
    </xf>
    <xf numFmtId="0" fontId="18" fillId="0" borderId="7" xfId="1" applyFont="1" applyFill="1" applyBorder="1" applyAlignment="1">
      <alignment vertical="top" wrapText="1"/>
    </xf>
    <xf numFmtId="4" fontId="18" fillId="0" borderId="15" xfId="1" applyNumberFormat="1" applyFont="1" applyFill="1" applyBorder="1" applyAlignment="1">
      <alignment vertical="top" wrapText="1"/>
    </xf>
    <xf numFmtId="3" fontId="19" fillId="0" borderId="12" xfId="1" applyNumberFormat="1" applyFont="1" applyFill="1" applyBorder="1" applyAlignment="1" applyProtection="1">
      <alignment vertical="top" wrapText="1"/>
      <protection locked="0"/>
    </xf>
    <xf numFmtId="0" fontId="24" fillId="0" borderId="0" xfId="0" applyFont="1" applyBorder="1" applyAlignment="1"/>
    <xf numFmtId="0" fontId="28" fillId="0" borderId="0" xfId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28" fillId="0" borderId="0" xfId="1" applyFont="1" applyFill="1" applyBorder="1" applyAlignment="1" applyProtection="1">
      <alignment wrapText="1"/>
      <protection locked="0"/>
    </xf>
    <xf numFmtId="0" fontId="24" fillId="0" borderId="0" xfId="0" applyFont="1"/>
    <xf numFmtId="0" fontId="19" fillId="2" borderId="13" xfId="1" applyFont="1" applyFill="1" applyBorder="1" applyAlignment="1">
      <alignment horizontal="center" vertical="center" wrapText="1"/>
    </xf>
    <xf numFmtId="0" fontId="19" fillId="0" borderId="4" xfId="1" applyFont="1" applyFill="1" applyBorder="1" applyProtection="1">
      <protection locked="0"/>
    </xf>
    <xf numFmtId="0" fontId="18" fillId="0" borderId="5" xfId="1" applyFont="1" applyFill="1" applyBorder="1" applyProtection="1">
      <protection locked="0"/>
    </xf>
    <xf numFmtId="0" fontId="18" fillId="0" borderId="4" xfId="1" applyFont="1" applyFill="1" applyBorder="1" applyProtection="1">
      <protection locked="0"/>
    </xf>
    <xf numFmtId="0" fontId="24" fillId="0" borderId="4" xfId="1" applyFont="1" applyFill="1" applyBorder="1" applyProtection="1">
      <protection locked="0"/>
    </xf>
    <xf numFmtId="0" fontId="18" fillId="0" borderId="5" xfId="1" applyFont="1" applyFill="1" applyBorder="1" applyAlignment="1" applyProtection="1">
      <alignment horizontal="justify"/>
      <protection locked="0"/>
    </xf>
    <xf numFmtId="0" fontId="18" fillId="0" borderId="5" xfId="1" applyFont="1" applyFill="1" applyBorder="1" applyAlignment="1" applyProtection="1">
      <alignment horizontal="justify" vertical="justify" wrapText="1"/>
      <protection locked="0"/>
    </xf>
    <xf numFmtId="0" fontId="18" fillId="0" borderId="6" xfId="1" applyFont="1" applyFill="1" applyBorder="1" applyProtection="1">
      <protection locked="0"/>
    </xf>
    <xf numFmtId="0" fontId="18" fillId="0" borderId="8" xfId="1" applyFont="1" applyFill="1" applyBorder="1" applyProtection="1">
      <protection locked="0"/>
    </xf>
    <xf numFmtId="0" fontId="24" fillId="0" borderId="0" xfId="5" applyFont="1" applyFill="1"/>
    <xf numFmtId="0" fontId="24" fillId="3" borderId="0" xfId="5" applyFont="1" applyFill="1"/>
    <xf numFmtId="0" fontId="33" fillId="0" borderId="0" xfId="5" applyFont="1"/>
    <xf numFmtId="0" fontId="19" fillId="3" borderId="0" xfId="5" applyFont="1" applyFill="1" applyBorder="1" applyAlignment="1">
      <alignment horizontal="left" vertical="center"/>
    </xf>
    <xf numFmtId="0" fontId="19" fillId="3" borderId="0" xfId="5" applyFont="1" applyFill="1" applyBorder="1" applyAlignment="1">
      <alignment horizontal="right"/>
    </xf>
    <xf numFmtId="0" fontId="19" fillId="3" borderId="0" xfId="5" applyFont="1" applyFill="1" applyBorder="1" applyAlignment="1"/>
    <xf numFmtId="0" fontId="19" fillId="3" borderId="0" xfId="5" applyNumberFormat="1" applyFont="1" applyFill="1" applyBorder="1" applyAlignment="1" applyProtection="1">
      <protection locked="0"/>
    </xf>
    <xf numFmtId="0" fontId="20" fillId="3" borderId="0" xfId="5" applyFont="1" applyFill="1" applyBorder="1" applyAlignment="1"/>
    <xf numFmtId="0" fontId="35" fillId="3" borderId="0" xfId="5" applyFont="1" applyFill="1" applyBorder="1" applyAlignment="1">
      <alignment horizontal="right"/>
    </xf>
    <xf numFmtId="0" fontId="24" fillId="3" borderId="0" xfId="5" applyFont="1" applyFill="1" applyBorder="1"/>
    <xf numFmtId="0" fontId="18" fillId="3" borderId="0" xfId="5" applyFont="1" applyFill="1" applyBorder="1"/>
    <xf numFmtId="0" fontId="36" fillId="0" borderId="0" xfId="5" applyFont="1" applyAlignment="1">
      <alignment horizontal="left"/>
    </xf>
    <xf numFmtId="0" fontId="29" fillId="0" borderId="0" xfId="5" applyFont="1" applyAlignment="1">
      <alignment horizontal="justify"/>
    </xf>
    <xf numFmtId="0" fontId="36" fillId="0" borderId="0" xfId="5" applyFont="1" applyAlignment="1">
      <alignment horizontal="justify"/>
    </xf>
    <xf numFmtId="0" fontId="36" fillId="0" borderId="0" xfId="5" applyFont="1" applyBorder="1" applyAlignment="1">
      <alignment horizontal="left"/>
    </xf>
    <xf numFmtId="0" fontId="37" fillId="3" borderId="0" xfId="5" applyFont="1" applyFill="1" applyBorder="1"/>
    <xf numFmtId="0" fontId="29" fillId="3" borderId="0" xfId="5" applyFont="1" applyFill="1" applyBorder="1"/>
    <xf numFmtId="49" fontId="19" fillId="5" borderId="13" xfId="5" applyNumberFormat="1" applyFont="1" applyFill="1" applyBorder="1" applyAlignment="1">
      <alignment horizontal="left" vertical="center"/>
    </xf>
    <xf numFmtId="49" fontId="19" fillId="5" borderId="13" xfId="5" applyNumberFormat="1" applyFont="1" applyFill="1" applyBorder="1" applyAlignment="1">
      <alignment horizontal="center" vertical="center"/>
    </xf>
    <xf numFmtId="49" fontId="19" fillId="3" borderId="12" xfId="5" applyNumberFormat="1" applyFont="1" applyFill="1" applyBorder="1" applyAlignment="1">
      <alignment horizontal="left"/>
    </xf>
    <xf numFmtId="167" fontId="33" fillId="3" borderId="12" xfId="5" applyNumberFormat="1" applyFont="1" applyFill="1" applyBorder="1"/>
    <xf numFmtId="49" fontId="19" fillId="3" borderId="14" xfId="5" applyNumberFormat="1" applyFont="1" applyFill="1" applyBorder="1" applyAlignment="1">
      <alignment horizontal="left"/>
    </xf>
    <xf numFmtId="167" fontId="33" fillId="3" borderId="14" xfId="5" applyNumberFormat="1" applyFont="1" applyFill="1" applyBorder="1"/>
    <xf numFmtId="49" fontId="19" fillId="3" borderId="15" xfId="5" applyNumberFormat="1" applyFont="1" applyFill="1" applyBorder="1" applyAlignment="1">
      <alignment horizontal="left"/>
    </xf>
    <xf numFmtId="167" fontId="33" fillId="3" borderId="15" xfId="5" applyNumberFormat="1" applyFont="1" applyFill="1" applyBorder="1"/>
    <xf numFmtId="43" fontId="19" fillId="5" borderId="13" xfId="6" applyFont="1" applyFill="1" applyBorder="1" applyAlignment="1">
      <alignment horizontal="center" vertical="center"/>
    </xf>
    <xf numFmtId="0" fontId="38" fillId="3" borderId="0" xfId="5" applyFont="1" applyFill="1" applyBorder="1"/>
    <xf numFmtId="0" fontId="29" fillId="0" borderId="12" xfId="5" applyFont="1" applyFill="1" applyBorder="1"/>
    <xf numFmtId="167" fontId="29" fillId="3" borderId="14" xfId="5" applyNumberFormat="1" applyFont="1" applyFill="1" applyBorder="1"/>
    <xf numFmtId="167" fontId="24" fillId="3" borderId="14" xfId="5" applyNumberFormat="1" applyFont="1" applyFill="1" applyBorder="1"/>
    <xf numFmtId="167" fontId="24" fillId="3" borderId="15" xfId="5" applyNumberFormat="1" applyFont="1" applyFill="1" applyBorder="1"/>
    <xf numFmtId="43" fontId="24" fillId="3" borderId="0" xfId="5" applyNumberFormat="1" applyFont="1" applyFill="1"/>
    <xf numFmtId="49" fontId="19" fillId="3" borderId="0" xfId="5" applyNumberFormat="1" applyFont="1" applyFill="1" applyBorder="1" applyAlignment="1">
      <alignment horizontal="center" vertical="center"/>
    </xf>
    <xf numFmtId="4" fontId="31" fillId="0" borderId="0" xfId="5" applyNumberFormat="1" applyFont="1"/>
    <xf numFmtId="0" fontId="29" fillId="3" borderId="0" xfId="5" applyFont="1" applyFill="1"/>
    <xf numFmtId="49" fontId="19" fillId="3" borderId="0" xfId="5" applyNumberFormat="1" applyFont="1" applyFill="1" applyBorder="1" applyAlignment="1">
      <alignment horizontal="left"/>
    </xf>
    <xf numFmtId="167" fontId="33" fillId="3" borderId="0" xfId="5" applyNumberFormat="1" applyFont="1" applyFill="1" applyBorder="1"/>
    <xf numFmtId="49" fontId="19" fillId="5" borderId="13" xfId="5" applyNumberFormat="1" applyFont="1" applyFill="1" applyBorder="1" applyAlignment="1">
      <alignment horizontal="center" vertical="center" wrapText="1"/>
    </xf>
    <xf numFmtId="49" fontId="19" fillId="3" borderId="4" xfId="5" applyNumberFormat="1" applyFont="1" applyFill="1" applyBorder="1" applyAlignment="1">
      <alignment horizontal="left"/>
    </xf>
    <xf numFmtId="167" fontId="33" fillId="3" borderId="5" xfId="5" applyNumberFormat="1" applyFont="1" applyFill="1" applyBorder="1"/>
    <xf numFmtId="49" fontId="19" fillId="0" borderId="0" xfId="5" applyNumberFormat="1" applyFont="1" applyFill="1" applyBorder="1" applyAlignment="1">
      <alignment horizontal="left"/>
    </xf>
    <xf numFmtId="43" fontId="19" fillId="0" borderId="0" xfId="6" applyFont="1" applyFill="1" applyBorder="1" applyAlignment="1">
      <alignment horizontal="center" vertical="center"/>
    </xf>
    <xf numFmtId="167" fontId="19" fillId="3" borderId="0" xfId="5" applyNumberFormat="1" applyFont="1" applyFill="1" applyBorder="1"/>
    <xf numFmtId="167" fontId="19" fillId="0" borderId="0" xfId="5" applyNumberFormat="1" applyFont="1" applyFill="1" applyBorder="1"/>
    <xf numFmtId="0" fontId="31" fillId="0" borderId="0" xfId="5" applyFont="1" applyFill="1" applyAlignment="1">
      <alignment horizontal="left"/>
    </xf>
    <xf numFmtId="43" fontId="29" fillId="3" borderId="14" xfId="6" applyFont="1" applyFill="1" applyBorder="1"/>
    <xf numFmtId="49" fontId="19" fillId="0" borderId="14" xfId="5" applyNumberFormat="1" applyFont="1" applyFill="1" applyBorder="1" applyAlignment="1">
      <alignment horizontal="center" vertical="center"/>
    </xf>
    <xf numFmtId="49" fontId="18" fillId="3" borderId="14" xfId="5" applyNumberFormat="1" applyFont="1" applyFill="1" applyBorder="1" applyAlignment="1">
      <alignment horizontal="left"/>
    </xf>
    <xf numFmtId="43" fontId="24" fillId="3" borderId="14" xfId="6" applyFont="1" applyFill="1" applyBorder="1"/>
    <xf numFmtId="167" fontId="29" fillId="3" borderId="4" xfId="5" applyNumberFormat="1" applyFont="1" applyFill="1" applyBorder="1"/>
    <xf numFmtId="167" fontId="24" fillId="3" borderId="4" xfId="5" applyNumberFormat="1" applyFont="1" applyFill="1" applyBorder="1"/>
    <xf numFmtId="0" fontId="24" fillId="3" borderId="4" xfId="5" applyFont="1" applyFill="1" applyBorder="1"/>
    <xf numFmtId="49" fontId="18" fillId="3" borderId="15" xfId="5" applyNumberFormat="1" applyFont="1" applyFill="1" applyBorder="1" applyAlignment="1">
      <alignment horizontal="left"/>
    </xf>
    <xf numFmtId="0" fontId="14" fillId="0" borderId="15" xfId="5" applyBorder="1"/>
    <xf numFmtId="0" fontId="14" fillId="0" borderId="0" xfId="5" applyFill="1"/>
    <xf numFmtId="0" fontId="29" fillId="5" borderId="12" xfId="1" applyFont="1" applyFill="1" applyBorder="1" applyAlignment="1">
      <alignment horizontal="left" vertical="center" wrapText="1"/>
    </xf>
    <xf numFmtId="4" fontId="29" fillId="5" borderId="12" xfId="7" applyNumberFormat="1" applyFont="1" applyFill="1" applyBorder="1" applyAlignment="1">
      <alignment horizontal="center" vertical="center" wrapText="1"/>
    </xf>
    <xf numFmtId="0" fontId="29" fillId="5" borderId="16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wrapText="1"/>
    </xf>
    <xf numFmtId="0" fontId="24" fillId="0" borderId="12" xfId="5" applyFont="1" applyFill="1" applyBorder="1" applyAlignment="1">
      <alignment wrapText="1"/>
    </xf>
    <xf numFmtId="4" fontId="24" fillId="0" borderId="12" xfId="5" applyNumberFormat="1" applyFont="1" applyBorder="1" applyAlignment="1"/>
    <xf numFmtId="0" fontId="24" fillId="3" borderId="6" xfId="5" applyFont="1" applyFill="1" applyBorder="1"/>
    <xf numFmtId="0" fontId="24" fillId="3" borderId="15" xfId="5" applyFont="1" applyFill="1" applyBorder="1"/>
    <xf numFmtId="167" fontId="29" fillId="3" borderId="12" xfId="5" applyNumberFormat="1" applyFont="1" applyFill="1" applyBorder="1"/>
    <xf numFmtId="167" fontId="24" fillId="3" borderId="12" xfId="5" applyNumberFormat="1" applyFont="1" applyFill="1" applyBorder="1"/>
    <xf numFmtId="43" fontId="24" fillId="0" borderId="0" xfId="5" applyNumberFormat="1" applyFont="1" applyFill="1"/>
    <xf numFmtId="49" fontId="19" fillId="3" borderId="1" xfId="5" applyNumberFormat="1" applyFont="1" applyFill="1" applyBorder="1" applyAlignment="1">
      <alignment horizontal="left"/>
    </xf>
    <xf numFmtId="49" fontId="24" fillId="0" borderId="12" xfId="5" applyNumberFormat="1" applyFont="1" applyFill="1" applyBorder="1" applyAlignment="1">
      <alignment horizontal="right" wrapText="1"/>
    </xf>
    <xf numFmtId="4" fontId="24" fillId="0" borderId="2" xfId="7" applyNumberFormat="1" applyFont="1" applyFill="1" applyBorder="1" applyAlignment="1">
      <alignment wrapText="1"/>
    </xf>
    <xf numFmtId="4" fontId="24" fillId="0" borderId="12" xfId="7" applyNumberFormat="1" applyFont="1" applyFill="1" applyBorder="1" applyAlignment="1">
      <alignment wrapText="1"/>
    </xf>
    <xf numFmtId="49" fontId="24" fillId="0" borderId="4" xfId="5" applyNumberFormat="1" applyFont="1" applyFill="1" applyBorder="1" applyAlignment="1">
      <alignment wrapText="1"/>
    </xf>
    <xf numFmtId="49" fontId="24" fillId="0" borderId="14" xfId="5" applyNumberFormat="1" applyFont="1" applyFill="1" applyBorder="1" applyAlignment="1">
      <alignment wrapText="1"/>
    </xf>
    <xf numFmtId="4" fontId="24" fillId="0" borderId="0" xfId="7" applyNumberFormat="1" applyFont="1" applyFill="1" applyBorder="1" applyAlignment="1">
      <alignment wrapText="1"/>
    </xf>
    <xf numFmtId="4" fontId="24" fillId="0" borderId="14" xfId="7" applyNumberFormat="1" applyFont="1" applyFill="1" applyBorder="1" applyAlignment="1">
      <alignment wrapText="1"/>
    </xf>
    <xf numFmtId="49" fontId="24" fillId="0" borderId="6" xfId="5" applyNumberFormat="1" applyFont="1" applyFill="1" applyBorder="1" applyAlignment="1">
      <alignment wrapText="1"/>
    </xf>
    <xf numFmtId="49" fontId="24" fillId="0" borderId="15" xfId="5" applyNumberFormat="1" applyFont="1" applyFill="1" applyBorder="1" applyAlignment="1">
      <alignment wrapText="1"/>
    </xf>
    <xf numFmtId="4" fontId="24" fillId="0" borderId="7" xfId="7" applyNumberFormat="1" applyFont="1" applyFill="1" applyBorder="1" applyAlignment="1">
      <alignment wrapText="1"/>
    </xf>
    <xf numFmtId="4" fontId="24" fillId="0" borderId="15" xfId="7" applyNumberFormat="1" applyFont="1" applyFill="1" applyBorder="1" applyAlignment="1">
      <alignment wrapText="1"/>
    </xf>
    <xf numFmtId="49" fontId="24" fillId="0" borderId="12" xfId="5" applyNumberFormat="1" applyFont="1" applyFill="1" applyBorder="1" applyAlignment="1">
      <alignment wrapText="1"/>
    </xf>
    <xf numFmtId="0" fontId="14" fillId="0" borderId="0" xfId="5"/>
    <xf numFmtId="49" fontId="19" fillId="5" borderId="12" xfId="5" applyNumberFormat="1" applyFont="1" applyFill="1" applyBorder="1" applyAlignment="1">
      <alignment horizontal="center" vertical="center"/>
    </xf>
    <xf numFmtId="167" fontId="19" fillId="3" borderId="15" xfId="5" applyNumberFormat="1" applyFont="1" applyFill="1" applyBorder="1"/>
    <xf numFmtId="167" fontId="40" fillId="5" borderId="13" xfId="5" applyNumberFormat="1" applyFont="1" applyFill="1" applyBorder="1"/>
    <xf numFmtId="167" fontId="40" fillId="0" borderId="0" xfId="5" applyNumberFormat="1" applyFont="1" applyFill="1" applyBorder="1"/>
    <xf numFmtId="0" fontId="24" fillId="0" borderId="0" xfId="5" applyFont="1" applyFill="1" applyBorder="1" applyAlignment="1">
      <alignment horizontal="center"/>
    </xf>
    <xf numFmtId="0" fontId="36" fillId="0" borderId="0" xfId="5" applyFont="1" applyFill="1" applyAlignment="1">
      <alignment horizontal="left"/>
    </xf>
    <xf numFmtId="0" fontId="29" fillId="5" borderId="13" xfId="1" applyFont="1" applyFill="1" applyBorder="1" applyAlignment="1">
      <alignment horizontal="left" vertical="center" wrapText="1"/>
    </xf>
    <xf numFmtId="4" fontId="29" fillId="5" borderId="13" xfId="7" applyNumberFormat="1" applyFont="1" applyFill="1" applyBorder="1" applyAlignment="1">
      <alignment horizontal="center" vertical="center" wrapText="1"/>
    </xf>
    <xf numFmtId="43" fontId="29" fillId="0" borderId="12" xfId="6" applyFont="1" applyFill="1" applyBorder="1"/>
    <xf numFmtId="43" fontId="24" fillId="0" borderId="14" xfId="6" applyFont="1" applyFill="1" applyBorder="1"/>
    <xf numFmtId="0" fontId="24" fillId="0" borderId="14" xfId="5" applyFont="1" applyFill="1" applyBorder="1"/>
    <xf numFmtId="49" fontId="18" fillId="0" borderId="14" xfId="5" applyNumberFormat="1" applyFont="1" applyFill="1" applyBorder="1" applyAlignment="1">
      <alignment horizontal="left"/>
    </xf>
    <xf numFmtId="49" fontId="19" fillId="0" borderId="14" xfId="5" applyNumberFormat="1" applyFont="1" applyFill="1" applyBorder="1" applyAlignment="1">
      <alignment horizontal="left"/>
    </xf>
    <xf numFmtId="43" fontId="29" fillId="0" borderId="14" xfId="6" applyFont="1" applyFill="1" applyBorder="1"/>
    <xf numFmtId="49" fontId="19" fillId="0" borderId="14" xfId="5" applyNumberFormat="1" applyFont="1" applyFill="1" applyBorder="1" applyAlignment="1">
      <alignment horizontal="left" wrapText="1"/>
    </xf>
    <xf numFmtId="43" fontId="29" fillId="0" borderId="14" xfId="6" applyFont="1" applyFill="1" applyBorder="1" applyAlignment="1">
      <alignment horizontal="center" vertical="center"/>
    </xf>
    <xf numFmtId="43" fontId="29" fillId="3" borderId="15" xfId="6" applyFont="1" applyFill="1" applyBorder="1"/>
    <xf numFmtId="43" fontId="19" fillId="5" borderId="15" xfId="6" applyFont="1" applyFill="1" applyBorder="1" applyAlignment="1">
      <alignment horizontal="center" vertical="center"/>
    </xf>
    <xf numFmtId="43" fontId="19" fillId="0" borderId="13" xfId="6" applyFont="1" applyFill="1" applyBorder="1" applyAlignment="1">
      <alignment horizontal="center" vertical="center"/>
    </xf>
    <xf numFmtId="43" fontId="24" fillId="3" borderId="4" xfId="6" applyFont="1" applyFill="1" applyBorder="1"/>
    <xf numFmtId="10" fontId="24" fillId="0" borderId="14" xfId="8" applyNumberFormat="1" applyFont="1" applyFill="1" applyBorder="1" applyAlignment="1">
      <alignment wrapText="1"/>
    </xf>
    <xf numFmtId="167" fontId="24" fillId="3" borderId="3" xfId="5" applyNumberFormat="1" applyFont="1" applyFill="1" applyBorder="1"/>
    <xf numFmtId="167" fontId="24" fillId="3" borderId="5" xfId="5" applyNumberFormat="1" applyFont="1" applyFill="1" applyBorder="1"/>
    <xf numFmtId="10" fontId="29" fillId="5" borderId="13" xfId="5" applyNumberFormat="1" applyFont="1" applyFill="1" applyBorder="1"/>
    <xf numFmtId="9" fontId="19" fillId="0" borderId="0" xfId="6" applyNumberFormat="1" applyFont="1" applyFill="1" applyBorder="1" applyAlignment="1">
      <alignment horizontal="right" vertical="center"/>
    </xf>
    <xf numFmtId="49" fontId="19" fillId="0" borderId="0" xfId="5" applyNumberFormat="1" applyFont="1" applyFill="1" applyBorder="1" applyAlignment="1">
      <alignment horizontal="center" vertical="center"/>
    </xf>
    <xf numFmtId="0" fontId="19" fillId="0" borderId="0" xfId="5" applyFont="1" applyAlignment="1">
      <alignment horizontal="left"/>
    </xf>
    <xf numFmtId="0" fontId="29" fillId="5" borderId="12" xfId="1" applyFont="1" applyFill="1" applyBorder="1" applyAlignment="1">
      <alignment horizontal="center" vertical="center" wrapText="1"/>
    </xf>
    <xf numFmtId="43" fontId="29" fillId="3" borderId="12" xfId="6" applyFont="1" applyFill="1" applyBorder="1"/>
    <xf numFmtId="43" fontId="29" fillId="3" borderId="4" xfId="6" applyFont="1" applyFill="1" applyBorder="1"/>
    <xf numFmtId="49" fontId="18" fillId="3" borderId="4" xfId="5" applyNumberFormat="1" applyFont="1" applyFill="1" applyBorder="1" applyAlignment="1">
      <alignment horizontal="left"/>
    </xf>
    <xf numFmtId="167" fontId="24" fillId="3" borderId="8" xfId="5" applyNumberFormat="1" applyFont="1" applyFill="1" applyBorder="1"/>
    <xf numFmtId="49" fontId="19" fillId="5" borderId="10" xfId="5" applyNumberFormat="1" applyFont="1" applyFill="1" applyBorder="1" applyAlignment="1">
      <alignment vertical="center"/>
    </xf>
    <xf numFmtId="49" fontId="19" fillId="5" borderId="11" xfId="5" applyNumberFormat="1" applyFont="1" applyFill="1" applyBorder="1" applyAlignment="1">
      <alignment vertical="center"/>
    </xf>
    <xf numFmtId="0" fontId="33" fillId="3" borderId="0" xfId="5" applyFont="1" applyFill="1"/>
    <xf numFmtId="0" fontId="29" fillId="5" borderId="13" xfId="1" applyFont="1" applyFill="1" applyBorder="1" applyAlignment="1">
      <alignment horizontal="center" vertical="center" wrapText="1"/>
    </xf>
    <xf numFmtId="0" fontId="24" fillId="0" borderId="14" xfId="5" applyFont="1" applyBorder="1"/>
    <xf numFmtId="167" fontId="29" fillId="3" borderId="15" xfId="5" applyNumberFormat="1" applyFont="1" applyFill="1" applyBorder="1"/>
    <xf numFmtId="43" fontId="24" fillId="3" borderId="12" xfId="6" applyFont="1" applyFill="1" applyBorder="1"/>
    <xf numFmtId="164" fontId="24" fillId="3" borderId="0" xfId="5" applyNumberFormat="1" applyFont="1" applyFill="1"/>
    <xf numFmtId="43" fontId="24" fillId="3" borderId="15" xfId="6" applyFont="1" applyFill="1" applyBorder="1"/>
    <xf numFmtId="43" fontId="19" fillId="5" borderId="13" xfId="6" applyFont="1" applyFill="1" applyBorder="1" applyAlignment="1">
      <alignment vertical="center"/>
    </xf>
    <xf numFmtId="43" fontId="19" fillId="0" borderId="0" xfId="6" applyFont="1" applyFill="1" applyBorder="1" applyAlignment="1">
      <alignment vertical="center"/>
    </xf>
    <xf numFmtId="43" fontId="24" fillId="3" borderId="0" xfId="5" applyNumberFormat="1" applyFont="1" applyFill="1" applyBorder="1"/>
    <xf numFmtId="167" fontId="33" fillId="3" borderId="3" xfId="5" applyNumberFormat="1" applyFont="1" applyFill="1" applyBorder="1"/>
    <xf numFmtId="0" fontId="24" fillId="3" borderId="0" xfId="5" applyFont="1" applyFill="1" applyAlignment="1">
      <alignment vertical="center" wrapText="1"/>
    </xf>
    <xf numFmtId="167" fontId="33" fillId="3" borderId="8" xfId="5" applyNumberFormat="1" applyFont="1" applyFill="1" applyBorder="1"/>
    <xf numFmtId="0" fontId="24" fillId="0" borderId="0" xfId="5" applyFont="1" applyFill="1" applyBorder="1"/>
    <xf numFmtId="0" fontId="24" fillId="0" borderId="0" xfId="5" applyFont="1"/>
    <xf numFmtId="4" fontId="24" fillId="3" borderId="0" xfId="5" applyNumberFormat="1" applyFont="1" applyFill="1" applyBorder="1"/>
    <xf numFmtId="43" fontId="41" fillId="0" borderId="13" xfId="6" applyFont="1" applyBorder="1" applyAlignment="1">
      <alignment horizontal="center" vertical="center"/>
    </xf>
    <xf numFmtId="0" fontId="24" fillId="0" borderId="13" xfId="5" applyFont="1" applyBorder="1"/>
    <xf numFmtId="0" fontId="42" fillId="0" borderId="13" xfId="5" applyFont="1" applyBorder="1" applyAlignment="1">
      <alignment horizontal="center" vertical="center"/>
    </xf>
    <xf numFmtId="0" fontId="42" fillId="3" borderId="0" xfId="5" applyFont="1" applyFill="1" applyAlignment="1">
      <alignment vertical="center"/>
    </xf>
    <xf numFmtId="4" fontId="42" fillId="0" borderId="13" xfId="9" applyNumberFormat="1" applyFont="1" applyFill="1" applyBorder="1" applyAlignment="1">
      <alignment horizontal="right" vertical="center" indent="1"/>
    </xf>
    <xf numFmtId="0" fontId="42" fillId="3" borderId="0" xfId="5" applyFont="1" applyFill="1" applyAlignment="1">
      <alignment horizontal="center" vertical="center"/>
    </xf>
    <xf numFmtId="43" fontId="41" fillId="5" borderId="13" xfId="6" applyFont="1" applyFill="1" applyBorder="1" applyAlignment="1">
      <alignment horizontal="center" vertical="center"/>
    </xf>
    <xf numFmtId="0" fontId="41" fillId="0" borderId="0" xfId="5" applyFont="1" applyFill="1" applyBorder="1" applyAlignment="1">
      <alignment vertical="center"/>
    </xf>
    <xf numFmtId="43" fontId="41" fillId="0" borderId="0" xfId="6" applyFont="1" applyFill="1" applyBorder="1" applyAlignment="1">
      <alignment horizontal="center" vertical="center"/>
    </xf>
    <xf numFmtId="4" fontId="24" fillId="0" borderId="0" xfId="5" applyNumberFormat="1" applyFont="1" applyFill="1" applyBorder="1"/>
    <xf numFmtId="43" fontId="42" fillId="0" borderId="13" xfId="6" applyFont="1" applyBorder="1" applyAlignment="1">
      <alignment horizontal="center" vertical="center"/>
    </xf>
    <xf numFmtId="43" fontId="43" fillId="0" borderId="0" xfId="6" applyFont="1" applyBorder="1" applyAlignment="1">
      <alignment horizontal="center" vertical="center"/>
    </xf>
    <xf numFmtId="3" fontId="22" fillId="3" borderId="0" xfId="6" applyNumberFormat="1" applyFont="1" applyFill="1" applyBorder="1" applyAlignment="1">
      <alignment vertical="top"/>
    </xf>
    <xf numFmtId="0" fontId="44" fillId="0" borderId="0" xfId="5" applyFont="1"/>
    <xf numFmtId="43" fontId="24" fillId="3" borderId="0" xfId="6" applyFont="1" applyFill="1"/>
    <xf numFmtId="43" fontId="24" fillId="0" borderId="13" xfId="6" applyFont="1" applyBorder="1"/>
    <xf numFmtId="0" fontId="31" fillId="3" borderId="0" xfId="5" applyFont="1" applyFill="1"/>
    <xf numFmtId="0" fontId="41" fillId="5" borderId="13" xfId="5" applyFont="1" applyFill="1" applyBorder="1" applyAlignment="1">
      <alignment vertical="center"/>
    </xf>
    <xf numFmtId="43" fontId="24" fillId="3" borderId="0" xfId="6" applyNumberFormat="1" applyFont="1" applyFill="1" applyBorder="1"/>
    <xf numFmtId="0" fontId="36" fillId="0" borderId="0" xfId="5" applyFont="1" applyBorder="1" applyAlignment="1">
      <alignment horizontal="center"/>
    </xf>
    <xf numFmtId="168" fontId="33" fillId="3" borderId="3" xfId="5" applyNumberFormat="1" applyFont="1" applyFill="1" applyBorder="1"/>
    <xf numFmtId="168" fontId="33" fillId="3" borderId="5" xfId="5" applyNumberFormat="1" applyFont="1" applyFill="1" applyBorder="1"/>
    <xf numFmtId="168" fontId="19" fillId="3" borderId="8" xfId="5" applyNumberFormat="1" applyFont="1" applyFill="1" applyBorder="1"/>
    <xf numFmtId="167" fontId="19" fillId="3" borderId="8" xfId="5" applyNumberFormat="1" applyFont="1" applyFill="1" applyBorder="1"/>
    <xf numFmtId="0" fontId="24" fillId="3" borderId="0" xfId="5" applyFont="1" applyFill="1" applyBorder="1" applyAlignment="1">
      <alignment horizontal="center" vertical="center"/>
    </xf>
    <xf numFmtId="0" fontId="24" fillId="0" borderId="0" xfId="5" applyFont="1" applyAlignment="1">
      <alignment horizontal="center"/>
    </xf>
    <xf numFmtId="0" fontId="24" fillId="0" borderId="0" xfId="5" applyFont="1" applyBorder="1" applyAlignment="1"/>
    <xf numFmtId="0" fontId="24" fillId="0" borderId="0" xfId="5" applyFont="1" applyAlignment="1"/>
    <xf numFmtId="0" fontId="31" fillId="0" borderId="0" xfId="5" applyFont="1" applyFill="1"/>
    <xf numFmtId="0" fontId="31" fillId="3" borderId="0" xfId="5" applyFont="1" applyFill="1" applyAlignment="1">
      <alignment horizontal="left"/>
    </xf>
    <xf numFmtId="0" fontId="31" fillId="3" borderId="0" xfId="5" applyFont="1" applyFill="1" applyAlignment="1">
      <alignment horizontal="right"/>
    </xf>
    <xf numFmtId="0" fontId="32" fillId="0" borderId="0" xfId="5" applyFont="1" applyFill="1" applyBorder="1" applyAlignment="1" applyProtection="1">
      <alignment vertical="top"/>
      <protection locked="0"/>
    </xf>
    <xf numFmtId="0" fontId="31" fillId="0" borderId="0" xfId="5" applyFont="1" applyFill="1" applyBorder="1" applyAlignment="1" applyProtection="1">
      <alignment horizontal="center" vertical="top"/>
      <protection locked="0"/>
    </xf>
    <xf numFmtId="49" fontId="30" fillId="0" borderId="0" xfId="5" applyNumberFormat="1" applyFont="1" applyFill="1" applyBorder="1" applyAlignment="1" applyProtection="1">
      <alignment vertical="top"/>
      <protection locked="0"/>
    </xf>
    <xf numFmtId="0" fontId="31" fillId="0" borderId="0" xfId="5" applyFont="1" applyFill="1" applyBorder="1" applyAlignment="1" applyProtection="1">
      <alignment vertical="top"/>
      <protection locked="0"/>
    </xf>
    <xf numFmtId="0" fontId="0" fillId="0" borderId="0" xfId="5" applyFont="1" applyFill="1" applyBorder="1" applyAlignment="1" applyProtection="1">
      <alignment vertical="top" wrapText="1"/>
      <protection locked="0"/>
    </xf>
    <xf numFmtId="0" fontId="0" fillId="0" borderId="0" xfId="5" applyFont="1" applyFill="1" applyBorder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28" fillId="0" borderId="0" xfId="0" applyFont="1" applyProtection="1">
      <protection locked="0"/>
    </xf>
    <xf numFmtId="0" fontId="31" fillId="0" borderId="0" xfId="12" applyFont="1" applyProtection="1">
      <protection locked="0"/>
    </xf>
    <xf numFmtId="4" fontId="31" fillId="0" borderId="0" xfId="12" applyNumberFormat="1" applyFont="1" applyProtection="1">
      <protection locked="0"/>
    </xf>
    <xf numFmtId="0" fontId="31" fillId="0" borderId="0" xfId="13" applyFont="1"/>
    <xf numFmtId="0" fontId="31" fillId="0" borderId="0" xfId="13" applyFont="1" applyProtection="1">
      <protection locked="0"/>
    </xf>
    <xf numFmtId="4" fontId="31" fillId="0" borderId="0" xfId="13" applyNumberFormat="1" applyFont="1" applyProtection="1">
      <protection locked="0"/>
    </xf>
    <xf numFmtId="0" fontId="0" fillId="0" borderId="0" xfId="5" applyFont="1" applyFill="1" applyBorder="1" applyAlignment="1" applyProtection="1">
      <alignment horizontal="center" vertical="top"/>
      <protection locked="0"/>
    </xf>
    <xf numFmtId="0" fontId="28" fillId="0" borderId="0" xfId="0" applyFont="1" applyAlignment="1" applyProtection="1">
      <alignment horizontal="center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65" fontId="19" fillId="2" borderId="9" xfId="11" applyNumberFormat="1" applyFont="1" applyFill="1" applyBorder="1" applyAlignment="1" applyProtection="1">
      <alignment horizontal="center" vertical="center" wrapText="1"/>
    </xf>
    <xf numFmtId="165" fontId="19" fillId="2" borderId="13" xfId="11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left"/>
      <protection locked="0"/>
    </xf>
    <xf numFmtId="4" fontId="18" fillId="0" borderId="13" xfId="0" applyNumberFormat="1" applyFont="1" applyFill="1" applyBorder="1" applyAlignment="1" applyProtection="1">
      <alignment horizontal="right"/>
      <protection locked="0"/>
    </xf>
    <xf numFmtId="0" fontId="19" fillId="0" borderId="13" xfId="0" applyFont="1" applyFill="1" applyBorder="1" applyAlignment="1" applyProtection="1">
      <alignment horizontal="left"/>
      <protection locked="0"/>
    </xf>
    <xf numFmtId="4" fontId="19" fillId="0" borderId="13" xfId="0" applyNumberFormat="1" applyFont="1" applyFill="1" applyBorder="1" applyAlignment="1" applyProtection="1">
      <alignment horizontal="right"/>
      <protection locked="0"/>
    </xf>
    <xf numFmtId="0" fontId="19" fillId="0" borderId="10" xfId="0" applyFont="1" applyFill="1" applyBorder="1" applyAlignment="1" applyProtection="1">
      <alignment horizontal="left"/>
      <protection locked="0"/>
    </xf>
    <xf numFmtId="4" fontId="19" fillId="0" borderId="10" xfId="0" applyNumberFormat="1" applyFont="1" applyFill="1" applyBorder="1" applyAlignment="1" applyProtection="1">
      <alignment horizontal="right"/>
      <protection locked="0"/>
    </xf>
    <xf numFmtId="0" fontId="18" fillId="0" borderId="13" xfId="0" applyFont="1" applyFill="1" applyBorder="1" applyAlignment="1" applyProtection="1">
      <alignment horizontal="center"/>
      <protection locked="0"/>
    </xf>
    <xf numFmtId="4" fontId="19" fillId="2" borderId="13" xfId="10" applyNumberFormat="1" applyFont="1" applyFill="1" applyBorder="1" applyAlignment="1">
      <alignment horizontal="center" vertical="center" wrapText="1"/>
    </xf>
    <xf numFmtId="0" fontId="19" fillId="2" borderId="13" xfId="1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wrapText="1"/>
    </xf>
    <xf numFmtId="4" fontId="19" fillId="0" borderId="14" xfId="0" applyNumberFormat="1" applyFont="1" applyFill="1" applyBorder="1" applyProtection="1">
      <protection locked="0"/>
    </xf>
    <xf numFmtId="0" fontId="19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4" fontId="18" fillId="0" borderId="14" xfId="0" applyNumberFormat="1" applyFont="1" applyFill="1" applyBorder="1" applyProtection="1">
      <protection locked="0"/>
    </xf>
    <xf numFmtId="0" fontId="19" fillId="0" borderId="0" xfId="0" applyFont="1" applyFill="1" applyBorder="1" applyAlignment="1">
      <alignment horizontal="left" wrapText="1"/>
    </xf>
    <xf numFmtId="0" fontId="19" fillId="0" borderId="9" xfId="0" applyFont="1" applyFill="1" applyBorder="1" applyProtection="1">
      <protection locked="0"/>
    </xf>
    <xf numFmtId="0" fontId="19" fillId="0" borderId="10" xfId="0" applyFont="1" applyFill="1" applyBorder="1" applyAlignment="1" applyProtection="1">
      <alignment horizontal="center"/>
      <protection locked="0"/>
    </xf>
    <xf numFmtId="4" fontId="19" fillId="0" borderId="13" xfId="0" applyNumberFormat="1" applyFont="1" applyFill="1" applyBorder="1" applyProtection="1">
      <protection locked="0"/>
    </xf>
    <xf numFmtId="0" fontId="18" fillId="0" borderId="4" xfId="0" applyFont="1" applyFill="1" applyBorder="1" applyAlignment="1" applyProtection="1">
      <alignment horizontal="center"/>
    </xf>
    <xf numFmtId="0" fontId="18" fillId="0" borderId="0" xfId="0" applyFont="1" applyBorder="1" applyProtection="1"/>
    <xf numFmtId="4" fontId="18" fillId="0" borderId="14" xfId="0" applyNumberFormat="1" applyFont="1" applyBorder="1" applyProtection="1">
      <protection locked="0"/>
    </xf>
    <xf numFmtId="0" fontId="18" fillId="0" borderId="8" xfId="0" applyFont="1" applyBorder="1" applyProtection="1"/>
    <xf numFmtId="4" fontId="18" fillId="0" borderId="15" xfId="0" applyNumberFormat="1" applyFont="1" applyBorder="1" applyProtection="1">
      <protection locked="0"/>
    </xf>
    <xf numFmtId="0" fontId="19" fillId="0" borderId="6" xfId="0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4" fontId="19" fillId="0" borderId="15" xfId="0" applyNumberFormat="1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left"/>
    </xf>
    <xf numFmtId="0" fontId="19" fillId="0" borderId="0" xfId="0" applyFont="1" applyFill="1" applyBorder="1" applyProtection="1"/>
    <xf numFmtId="4" fontId="19" fillId="0" borderId="12" xfId="0" applyNumberFormat="1" applyFont="1" applyFill="1" applyBorder="1" applyProtection="1">
      <protection locked="0"/>
    </xf>
    <xf numFmtId="0" fontId="23" fillId="0" borderId="4" xfId="0" applyFont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23" fillId="0" borderId="6" xfId="0" applyFont="1" applyBorder="1" applyAlignment="1">
      <alignment horizontal="center" vertical="center" wrapText="1"/>
    </xf>
    <xf numFmtId="0" fontId="18" fillId="0" borderId="7" xfId="0" applyFont="1" applyFill="1" applyBorder="1" applyAlignment="1" applyProtection="1">
      <alignment horizontal="left"/>
    </xf>
    <xf numFmtId="4" fontId="18" fillId="0" borderId="15" xfId="0" applyNumberFormat="1" applyFont="1" applyFill="1" applyBorder="1" applyProtection="1">
      <protection locked="0"/>
    </xf>
    <xf numFmtId="0" fontId="18" fillId="0" borderId="6" xfId="0" applyFont="1" applyFill="1" applyBorder="1" applyProtection="1">
      <protection locked="0"/>
    </xf>
    <xf numFmtId="0" fontId="19" fillId="2" borderId="11" xfId="5" applyFont="1" applyFill="1" applyBorder="1" applyAlignment="1">
      <alignment horizontal="center" vertical="center" wrapText="1"/>
    </xf>
    <xf numFmtId="0" fontId="19" fillId="2" borderId="13" xfId="5" applyFont="1" applyFill="1" applyBorder="1" applyAlignment="1">
      <alignment horizontal="center" vertical="center" wrapText="1"/>
    </xf>
    <xf numFmtId="0" fontId="19" fillId="2" borderId="9" xfId="5" applyFont="1" applyFill="1" applyBorder="1" applyAlignment="1">
      <alignment horizontal="center" vertical="center" wrapText="1"/>
    </xf>
    <xf numFmtId="0" fontId="19" fillId="2" borderId="11" xfId="5" quotePrefix="1" applyFont="1" applyFill="1" applyBorder="1" applyAlignment="1">
      <alignment horizontal="center" vertical="center" wrapText="1"/>
    </xf>
    <xf numFmtId="0" fontId="19" fillId="2" borderId="13" xfId="5" quotePrefix="1" applyFont="1" applyFill="1" applyBorder="1" applyAlignment="1">
      <alignment horizontal="center" vertical="center" wrapText="1"/>
    </xf>
    <xf numFmtId="0" fontId="24" fillId="0" borderId="4" xfId="5" applyFont="1" applyFill="1" applyBorder="1" applyAlignment="1" applyProtection="1">
      <alignment vertical="top"/>
      <protection locked="0"/>
    </xf>
    <xf numFmtId="0" fontId="24" fillId="0" borderId="0" xfId="5" applyFont="1" applyFill="1" applyBorder="1" applyAlignment="1" applyProtection="1">
      <alignment vertical="top" wrapText="1"/>
      <protection locked="0"/>
    </xf>
    <xf numFmtId="4" fontId="24" fillId="0" borderId="12" xfId="5" applyNumberFormat="1" applyFont="1" applyFill="1" applyBorder="1" applyAlignment="1" applyProtection="1">
      <alignment vertical="top"/>
      <protection locked="0"/>
    </xf>
    <xf numFmtId="0" fontId="18" fillId="0" borderId="4" xfId="5" applyFont="1" applyFill="1" applyBorder="1" applyAlignment="1" applyProtection="1">
      <alignment vertical="top"/>
      <protection locked="0"/>
    </xf>
    <xf numFmtId="0" fontId="18" fillId="0" borderId="0" xfId="5" applyFont="1" applyFill="1" applyBorder="1" applyAlignment="1" applyProtection="1">
      <alignment vertical="top" wrapText="1"/>
      <protection locked="0"/>
    </xf>
    <xf numFmtId="4" fontId="24" fillId="0" borderId="14" xfId="5" applyNumberFormat="1" applyFont="1" applyFill="1" applyBorder="1" applyAlignment="1" applyProtection="1">
      <alignment vertical="top"/>
      <protection locked="0"/>
    </xf>
    <xf numFmtId="0" fontId="24" fillId="0" borderId="0" xfId="5" applyFont="1" applyFill="1" applyBorder="1" applyAlignment="1" applyProtection="1">
      <alignment vertical="top"/>
      <protection locked="0"/>
    </xf>
    <xf numFmtId="4" fontId="24" fillId="0" borderId="15" xfId="5" applyNumberFormat="1" applyFont="1" applyFill="1" applyBorder="1" applyAlignment="1" applyProtection="1">
      <alignment vertical="top"/>
      <protection locked="0"/>
    </xf>
    <xf numFmtId="0" fontId="18" fillId="0" borderId="9" xfId="5" quotePrefix="1" applyFont="1" applyFill="1" applyBorder="1" applyAlignment="1" applyProtection="1">
      <alignment horizontal="center" vertical="top"/>
      <protection locked="0"/>
    </xf>
    <xf numFmtId="0" fontId="19" fillId="0" borderId="10" xfId="5" applyFont="1" applyFill="1" applyBorder="1" applyAlignment="1" applyProtection="1">
      <alignment horizontal="left" vertical="top" indent="3"/>
      <protection locked="0"/>
    </xf>
    <xf numFmtId="4" fontId="18" fillId="0" borderId="13" xfId="5" applyNumberFormat="1" applyFont="1" applyFill="1" applyBorder="1" applyAlignment="1" applyProtection="1">
      <alignment vertical="top"/>
      <protection locked="0"/>
    </xf>
    <xf numFmtId="4" fontId="18" fillId="0" borderId="10" xfId="5" applyNumberFormat="1" applyFont="1" applyFill="1" applyBorder="1" applyAlignment="1" applyProtection="1">
      <alignment vertical="top"/>
      <protection locked="0"/>
    </xf>
    <xf numFmtId="4" fontId="18" fillId="0" borderId="12" xfId="5" applyNumberFormat="1" applyFont="1" applyFill="1" applyBorder="1" applyAlignment="1" applyProtection="1">
      <alignment vertical="top"/>
      <protection locked="0"/>
    </xf>
    <xf numFmtId="0" fontId="18" fillId="0" borderId="1" xfId="5" quotePrefix="1" applyFont="1" applyFill="1" applyBorder="1" applyAlignment="1" applyProtection="1">
      <alignment horizontal="center" vertical="top"/>
      <protection locked="0"/>
    </xf>
    <xf numFmtId="0" fontId="18" fillId="0" borderId="2" xfId="5" applyFont="1" applyFill="1" applyBorder="1" applyAlignment="1" applyProtection="1">
      <alignment vertical="top"/>
      <protection locked="0"/>
    </xf>
    <xf numFmtId="4" fontId="18" fillId="0" borderId="2" xfId="5" applyNumberFormat="1" applyFont="1" applyFill="1" applyBorder="1" applyAlignment="1" applyProtection="1">
      <alignment vertical="top"/>
      <protection locked="0"/>
    </xf>
    <xf numFmtId="4" fontId="18" fillId="0" borderId="3" xfId="5" applyNumberFormat="1" applyFont="1" applyFill="1" applyBorder="1" applyAlignment="1" applyProtection="1">
      <alignment vertical="top"/>
      <protection locked="0"/>
    </xf>
    <xf numFmtId="4" fontId="19" fillId="0" borderId="9" xfId="5" applyNumberFormat="1" applyFont="1" applyFill="1" applyBorder="1" applyAlignment="1" applyProtection="1">
      <alignment vertical="top"/>
      <protection locked="0"/>
    </xf>
    <xf numFmtId="4" fontId="19" fillId="0" borderId="10" xfId="5" applyNumberFormat="1" applyFont="1" applyFill="1" applyBorder="1" applyAlignment="1" applyProtection="1">
      <alignment vertical="top"/>
      <protection locked="0"/>
    </xf>
    <xf numFmtId="4" fontId="18" fillId="0" borderId="15" xfId="5" applyNumberFormat="1" applyFont="1" applyFill="1" applyBorder="1" applyAlignment="1" applyProtection="1">
      <alignment vertical="top"/>
      <protection locked="0"/>
    </xf>
    <xf numFmtId="0" fontId="19" fillId="0" borderId="4" xfId="5" applyFont="1" applyFill="1" applyBorder="1" applyAlignment="1" applyProtection="1">
      <alignment horizontal="left" vertical="top"/>
    </xf>
    <xf numFmtId="0" fontId="19" fillId="0" borderId="0" xfId="5" applyFont="1" applyFill="1" applyBorder="1" applyAlignment="1" applyProtection="1">
      <alignment horizontal="justify" vertical="top" wrapText="1"/>
    </xf>
    <xf numFmtId="4" fontId="19" fillId="0" borderId="12" xfId="5" applyNumberFormat="1" applyFont="1" applyFill="1" applyBorder="1" applyAlignment="1" applyProtection="1">
      <alignment vertical="top"/>
      <protection locked="0"/>
    </xf>
    <xf numFmtId="0" fontId="18" fillId="0" borderId="4" xfId="5" applyFont="1" applyFill="1" applyBorder="1" applyAlignment="1" applyProtection="1">
      <alignment horizontal="center" vertical="top"/>
    </xf>
    <xf numFmtId="0" fontId="18" fillId="0" borderId="0" xfId="5" applyFont="1" applyFill="1" applyBorder="1" applyAlignment="1" applyProtection="1">
      <alignment horizontal="left" vertical="top" wrapText="1"/>
    </xf>
    <xf numFmtId="4" fontId="18" fillId="0" borderId="14" xfId="5" applyNumberFormat="1" applyFont="1" applyFill="1" applyBorder="1" applyAlignment="1" applyProtection="1">
      <alignment vertical="top"/>
      <protection locked="0"/>
    </xf>
    <xf numFmtId="4" fontId="19" fillId="0" borderId="14" xfId="5" applyNumberFormat="1" applyFont="1" applyFill="1" applyBorder="1" applyAlignment="1" applyProtection="1">
      <alignment vertical="top"/>
      <protection locked="0"/>
    </xf>
    <xf numFmtId="0" fontId="19" fillId="0" borderId="4" xfId="5" applyFont="1" applyFill="1" applyBorder="1" applyAlignment="1" applyProtection="1">
      <alignment vertical="top"/>
    </xf>
    <xf numFmtId="0" fontId="19" fillId="0" borderId="0" xfId="5" applyFont="1" applyFill="1" applyBorder="1" applyAlignment="1" applyProtection="1">
      <alignment vertical="top"/>
    </xf>
    <xf numFmtId="0" fontId="19" fillId="0" borderId="4" xfId="1" applyFont="1" applyFill="1" applyBorder="1" applyAlignment="1" applyProtection="1">
      <alignment horizontal="center" vertical="top"/>
    </xf>
    <xf numFmtId="0" fontId="18" fillId="0" borderId="9" xfId="5" quotePrefix="1" applyFont="1" applyFill="1" applyBorder="1" applyAlignment="1" applyProtection="1">
      <alignment horizontal="center" vertical="top"/>
    </xf>
    <xf numFmtId="0" fontId="19" fillId="0" borderId="10" xfId="5" applyFont="1" applyFill="1" applyBorder="1" applyAlignment="1" applyProtection="1">
      <alignment horizontal="center" vertical="top" wrapText="1"/>
    </xf>
    <xf numFmtId="0" fontId="18" fillId="0" borderId="2" xfId="5" quotePrefix="1" applyFont="1" applyFill="1" applyBorder="1" applyAlignment="1" applyProtection="1">
      <alignment horizontal="center" vertical="top"/>
      <protection locked="0"/>
    </xf>
    <xf numFmtId="4" fontId="19" fillId="0" borderId="11" xfId="5" applyNumberFormat="1" applyFont="1" applyFill="1" applyBorder="1" applyAlignment="1" applyProtection="1">
      <alignment vertical="top"/>
      <protection locked="0"/>
    </xf>
    <xf numFmtId="0" fontId="24" fillId="0" borderId="0" xfId="13" applyFont="1" applyBorder="1" applyProtection="1">
      <protection locked="0"/>
    </xf>
    <xf numFmtId="4" fontId="19" fillId="2" borderId="11" xfId="10" applyNumberFormat="1" applyFont="1" applyFill="1" applyBorder="1" applyAlignment="1">
      <alignment horizontal="center" vertical="center" wrapText="1"/>
    </xf>
    <xf numFmtId="4" fontId="19" fillId="2" borderId="9" xfId="10" applyNumberFormat="1" applyFont="1" applyFill="1" applyBorder="1" applyAlignment="1">
      <alignment horizontal="center" vertical="center" wrapText="1"/>
    </xf>
    <xf numFmtId="0" fontId="18" fillId="0" borderId="0" xfId="10" applyFont="1" applyFill="1" applyBorder="1" applyAlignment="1" applyProtection="1">
      <protection hidden="1"/>
    </xf>
    <xf numFmtId="0" fontId="24" fillId="0" borderId="0" xfId="13" applyFont="1" applyProtection="1">
      <protection locked="0"/>
    </xf>
    <xf numFmtId="4" fontId="19" fillId="0" borderId="14" xfId="13" applyNumberFormat="1" applyFont="1" applyFill="1" applyBorder="1" applyAlignment="1" applyProtection="1">
      <alignment horizontal="right"/>
      <protection locked="0"/>
    </xf>
    <xf numFmtId="0" fontId="23" fillId="0" borderId="0" xfId="13" applyFont="1" applyBorder="1" applyProtection="1">
      <protection locked="0" hidden="1"/>
    </xf>
    <xf numFmtId="4" fontId="19" fillId="0" borderId="14" xfId="13" applyNumberFormat="1" applyFont="1" applyFill="1" applyBorder="1" applyProtection="1">
      <protection locked="0"/>
    </xf>
    <xf numFmtId="4" fontId="18" fillId="0" borderId="14" xfId="13" applyNumberFormat="1" applyFont="1" applyFill="1" applyBorder="1" applyProtection="1">
      <protection locked="0"/>
    </xf>
    <xf numFmtId="4" fontId="19" fillId="0" borderId="13" xfId="13" applyNumberFormat="1" applyFont="1" applyFill="1" applyBorder="1" applyProtection="1">
      <protection locked="0"/>
    </xf>
    <xf numFmtId="0" fontId="24" fillId="0" borderId="4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4" fillId="0" borderId="9" xfId="0" applyFont="1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19" fillId="0" borderId="10" xfId="12" applyFont="1" applyFill="1" applyBorder="1" applyAlignment="1" applyProtection="1">
      <alignment horizontal="center" vertical="center" wrapText="1"/>
      <protection locked="0"/>
    </xf>
    <xf numFmtId="165" fontId="18" fillId="0" borderId="13" xfId="11" applyNumberFormat="1" applyFont="1" applyFill="1" applyBorder="1" applyAlignment="1" applyProtection="1">
      <alignment horizontal="left" vertical="center"/>
      <protection locked="0"/>
    </xf>
    <xf numFmtId="4" fontId="18" fillId="0" borderId="13" xfId="11" applyNumberFormat="1" applyFont="1" applyFill="1" applyBorder="1" applyAlignment="1" applyProtection="1">
      <alignment horizontal="center" vertical="center"/>
      <protection locked="0"/>
    </xf>
    <xf numFmtId="165" fontId="18" fillId="0" borderId="13" xfId="11" applyNumberFormat="1" applyFont="1" applyFill="1" applyBorder="1" applyAlignment="1" applyProtection="1">
      <alignment horizontal="center" vertical="center"/>
      <protection locked="0"/>
    </xf>
    <xf numFmtId="0" fontId="18" fillId="0" borderId="13" xfId="12" applyFont="1" applyFill="1" applyBorder="1" applyAlignment="1" applyProtection="1">
      <alignment horizontal="left"/>
      <protection locked="0"/>
    </xf>
    <xf numFmtId="4" fontId="18" fillId="0" borderId="13" xfId="12" applyNumberFormat="1" applyFont="1" applyFill="1" applyBorder="1" applyAlignment="1" applyProtection="1">
      <alignment horizontal="right"/>
      <protection locked="0"/>
    </xf>
    <xf numFmtId="0" fontId="19" fillId="0" borderId="13" xfId="12" applyFont="1" applyFill="1" applyBorder="1" applyAlignment="1" applyProtection="1">
      <alignment horizontal="left"/>
      <protection locked="0"/>
    </xf>
    <xf numFmtId="4" fontId="19" fillId="0" borderId="13" xfId="12" applyNumberFormat="1" applyFont="1" applyFill="1" applyBorder="1" applyAlignment="1" applyProtection="1">
      <alignment horizontal="right"/>
      <protection locked="0"/>
    </xf>
    <xf numFmtId="0" fontId="18" fillId="0" borderId="13" xfId="12" applyFont="1" applyFill="1" applyBorder="1" applyAlignment="1" applyProtection="1">
      <alignment horizontal="center"/>
      <protection locked="0"/>
    </xf>
    <xf numFmtId="0" fontId="19" fillId="0" borderId="10" xfId="12" applyFont="1" applyFill="1" applyBorder="1" applyAlignment="1" applyProtection="1">
      <alignment horizontal="left"/>
      <protection locked="0"/>
    </xf>
    <xf numFmtId="4" fontId="19" fillId="0" borderId="10" xfId="12" applyNumberFormat="1" applyFont="1" applyFill="1" applyBorder="1" applyAlignment="1" applyProtection="1">
      <alignment horizontal="right"/>
      <protection locked="0"/>
    </xf>
    <xf numFmtId="0" fontId="0" fillId="0" borderId="0" xfId="12" applyFont="1" applyAlignment="1" applyProtection="1">
      <alignment horizontal="center"/>
      <protection locked="0"/>
    </xf>
    <xf numFmtId="0" fontId="19" fillId="2" borderId="13" xfId="13" applyFont="1" applyFill="1" applyBorder="1" applyAlignment="1">
      <alignment horizontal="center" vertical="center" wrapText="1"/>
    </xf>
    <xf numFmtId="0" fontId="19" fillId="0" borderId="1" xfId="13" applyFont="1" applyFill="1" applyBorder="1" applyAlignment="1">
      <alignment vertical="center"/>
    </xf>
    <xf numFmtId="0" fontId="19" fillId="0" borderId="2" xfId="13" applyFont="1" applyFill="1" applyBorder="1" applyAlignment="1">
      <alignment vertical="center"/>
    </xf>
    <xf numFmtId="4" fontId="19" fillId="0" borderId="2" xfId="13" applyNumberFormat="1" applyFont="1" applyFill="1" applyBorder="1" applyAlignment="1">
      <alignment vertical="center" wrapText="1"/>
    </xf>
    <xf numFmtId="4" fontId="19" fillId="0" borderId="3" xfId="13" applyNumberFormat="1" applyFont="1" applyFill="1" applyBorder="1" applyAlignment="1">
      <alignment vertical="center" wrapText="1"/>
    </xf>
    <xf numFmtId="0" fontId="18" fillId="0" borderId="4" xfId="13" applyFont="1" applyFill="1" applyBorder="1" applyAlignment="1">
      <alignment horizontal="center" vertical="center"/>
    </xf>
    <xf numFmtId="0" fontId="18" fillId="0" borderId="0" xfId="13" applyFont="1" applyFill="1" applyBorder="1" applyAlignment="1">
      <alignment horizontal="left" vertical="center"/>
    </xf>
    <xf numFmtId="4" fontId="18" fillId="0" borderId="0" xfId="13" applyNumberFormat="1" applyFont="1" applyFill="1" applyBorder="1" applyAlignment="1">
      <alignment vertical="center" wrapText="1"/>
    </xf>
    <xf numFmtId="4" fontId="18" fillId="0" borderId="5" xfId="13" applyNumberFormat="1" applyFont="1" applyFill="1" applyBorder="1" applyAlignment="1">
      <alignment vertical="center" wrapText="1"/>
    </xf>
    <xf numFmtId="0" fontId="18" fillId="0" borderId="4" xfId="13" quotePrefix="1" applyFont="1" applyFill="1" applyBorder="1" applyAlignment="1">
      <alignment horizontal="center" vertical="center"/>
    </xf>
    <xf numFmtId="0" fontId="19" fillId="0" borderId="4" xfId="13" applyFont="1" applyFill="1" applyBorder="1" applyAlignment="1">
      <alignment vertical="center"/>
    </xf>
    <xf numFmtId="0" fontId="19" fillId="0" borderId="0" xfId="13" applyFont="1" applyFill="1" applyBorder="1" applyAlignment="1">
      <alignment vertical="center"/>
    </xf>
    <xf numFmtId="4" fontId="19" fillId="0" borderId="0" xfId="13" applyNumberFormat="1" applyFont="1" applyFill="1" applyBorder="1" applyAlignment="1">
      <alignment vertical="center" wrapText="1"/>
    </xf>
    <xf numFmtId="0" fontId="18" fillId="0" borderId="6" xfId="13" applyFont="1" applyFill="1" applyBorder="1"/>
    <xf numFmtId="0" fontId="19" fillId="0" borderId="7" xfId="13" applyFont="1" applyFill="1" applyBorder="1" applyAlignment="1">
      <alignment horizontal="left" vertical="center"/>
    </xf>
    <xf numFmtId="4" fontId="19" fillId="0" borderId="7" xfId="13" applyNumberFormat="1" applyFont="1" applyFill="1" applyBorder="1" applyAlignment="1">
      <alignment vertical="center" wrapText="1"/>
    </xf>
    <xf numFmtId="4" fontId="19" fillId="0" borderId="8" xfId="13" applyNumberFormat="1" applyFont="1" applyFill="1" applyBorder="1" applyAlignment="1">
      <alignment vertical="center" wrapText="1"/>
    </xf>
    <xf numFmtId="0" fontId="19" fillId="0" borderId="10" xfId="13" applyFont="1" applyFill="1" applyBorder="1" applyAlignment="1" applyProtection="1">
      <alignment horizontal="center" vertical="center" wrapText="1"/>
      <protection locked="0"/>
    </xf>
    <xf numFmtId="0" fontId="18" fillId="0" borderId="1" xfId="13" applyFont="1" applyFill="1" applyBorder="1" applyAlignment="1">
      <alignment horizontal="center" vertical="center"/>
    </xf>
    <xf numFmtId="0" fontId="18" fillId="0" borderId="3" xfId="13" applyFont="1" applyFill="1" applyBorder="1" applyAlignment="1">
      <alignment horizontal="center" vertical="center"/>
    </xf>
    <xf numFmtId="0" fontId="18" fillId="0" borderId="12" xfId="13" applyFont="1" applyFill="1" applyBorder="1" applyAlignment="1">
      <alignment horizontal="center" vertical="center" wrapText="1"/>
    </xf>
    <xf numFmtId="0" fontId="19" fillId="0" borderId="17" xfId="13" applyFont="1" applyFill="1" applyBorder="1" applyAlignment="1" applyProtection="1">
      <alignment horizontal="left" vertical="center"/>
      <protection hidden="1"/>
    </xf>
    <xf numFmtId="0" fontId="19" fillId="0" borderId="18" xfId="13" applyFont="1" applyFill="1" applyBorder="1" applyAlignment="1" applyProtection="1">
      <alignment horizontal="left" vertical="center" wrapText="1"/>
    </xf>
    <xf numFmtId="4" fontId="19" fillId="0" borderId="19" xfId="13" applyNumberFormat="1" applyFont="1" applyFill="1" applyBorder="1" applyAlignment="1" applyProtection="1">
      <alignment horizontal="right" vertical="center" wrapText="1"/>
      <protection locked="0"/>
    </xf>
    <xf numFmtId="0" fontId="19" fillId="0" borderId="6" xfId="13" applyFont="1" applyFill="1" applyBorder="1" applyAlignment="1" applyProtection="1">
      <alignment vertical="center"/>
      <protection hidden="1"/>
    </xf>
    <xf numFmtId="0" fontId="19" fillId="0" borderId="8" xfId="13" applyFont="1" applyFill="1" applyBorder="1" applyAlignment="1">
      <alignment horizontal="left" vertical="center" wrapText="1"/>
    </xf>
    <xf numFmtId="4" fontId="18" fillId="0" borderId="15" xfId="13" applyNumberFormat="1" applyFont="1" applyFill="1" applyBorder="1" applyAlignment="1" applyProtection="1">
      <alignment horizontal="right" vertical="center" wrapText="1"/>
      <protection locked="0"/>
    </xf>
    <xf numFmtId="0" fontId="19" fillId="0" borderId="9" xfId="13" applyFont="1" applyFill="1" applyBorder="1" applyAlignment="1" applyProtection="1">
      <alignment vertical="center"/>
      <protection hidden="1"/>
    </xf>
    <xf numFmtId="0" fontId="19" fillId="0" borderId="11" xfId="13" applyFont="1" applyFill="1" applyBorder="1" applyAlignment="1">
      <alignment horizontal="left" vertical="center" wrapText="1"/>
    </xf>
    <xf numFmtId="4" fontId="18" fillId="0" borderId="13" xfId="13" applyNumberFormat="1" applyFont="1" applyFill="1" applyBorder="1" applyAlignment="1" applyProtection="1">
      <alignment horizontal="right" vertical="center" wrapText="1"/>
      <protection locked="0"/>
    </xf>
    <xf numFmtId="0" fontId="19" fillId="0" borderId="1" xfId="13" applyFont="1" applyFill="1" applyBorder="1" applyAlignment="1" applyProtection="1">
      <alignment vertical="center"/>
      <protection hidden="1"/>
    </xf>
    <xf numFmtId="0" fontId="18" fillId="0" borderId="3" xfId="13" applyFont="1" applyFill="1" applyBorder="1" applyAlignment="1">
      <alignment horizontal="left" vertical="center" wrapText="1"/>
    </xf>
    <xf numFmtId="4" fontId="18" fillId="0" borderId="12" xfId="13" applyNumberFormat="1" applyFont="1" applyFill="1" applyBorder="1" applyAlignment="1" applyProtection="1">
      <alignment horizontal="right" vertical="center" wrapText="1"/>
      <protection locked="0"/>
    </xf>
    <xf numFmtId="0" fontId="19" fillId="0" borderId="18" xfId="13" applyFont="1" applyFill="1" applyBorder="1" applyAlignment="1">
      <alignment horizontal="left" vertical="center" wrapText="1"/>
    </xf>
    <xf numFmtId="0" fontId="19" fillId="0" borderId="7" xfId="13" applyFont="1" applyFill="1" applyBorder="1" applyAlignment="1" applyProtection="1">
      <alignment vertical="center"/>
      <protection hidden="1"/>
    </xf>
    <xf numFmtId="0" fontId="19" fillId="0" borderId="7" xfId="13" applyFont="1" applyFill="1" applyBorder="1" applyAlignment="1">
      <alignment horizontal="left" vertical="center" wrapText="1"/>
    </xf>
    <xf numFmtId="4" fontId="19" fillId="0" borderId="7" xfId="13" applyNumberFormat="1" applyFont="1" applyFill="1" applyBorder="1" applyAlignment="1" applyProtection="1">
      <alignment horizontal="right" vertical="center" wrapText="1"/>
      <protection locked="0"/>
    </xf>
    <xf numFmtId="4" fontId="19" fillId="0" borderId="13" xfId="13" applyNumberFormat="1" applyFont="1" applyFill="1" applyBorder="1" applyAlignment="1" applyProtection="1">
      <alignment horizontal="right" vertical="center" wrapText="1"/>
      <protection locked="0"/>
    </xf>
    <xf numFmtId="0" fontId="19" fillId="0" borderId="9" xfId="13" applyFont="1" applyFill="1" applyBorder="1" applyAlignment="1" applyProtection="1">
      <alignment horizontal="left" vertical="center"/>
      <protection hidden="1"/>
    </xf>
    <xf numFmtId="0" fontId="19" fillId="0" borderId="3" xfId="13" applyFont="1" applyFill="1" applyBorder="1" applyAlignment="1">
      <alignment horizontal="left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8" fillId="0" borderId="0" xfId="1" applyFont="1" applyFill="1" applyBorder="1" applyProtection="1">
      <protection locked="0"/>
    </xf>
    <xf numFmtId="0" fontId="19" fillId="0" borderId="0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left" vertical="top" wrapText="1"/>
    </xf>
    <xf numFmtId="0" fontId="19" fillId="0" borderId="0" xfId="1" applyFont="1" applyFill="1" applyBorder="1" applyAlignment="1" applyProtection="1">
      <alignment horizontal="center" vertical="top" wrapText="1"/>
      <protection locked="0"/>
    </xf>
    <xf numFmtId="0" fontId="19" fillId="0" borderId="5" xfId="1" applyFont="1" applyFill="1" applyBorder="1" applyAlignment="1" applyProtection="1">
      <alignment horizontal="center" vertical="top" wrapText="1"/>
      <protection locked="0"/>
    </xf>
    <xf numFmtId="0" fontId="19" fillId="0" borderId="0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left" vertical="top" wrapText="1" indent="1"/>
    </xf>
    <xf numFmtId="3" fontId="19" fillId="0" borderId="0" xfId="1" applyNumberFormat="1" applyFont="1" applyFill="1" applyBorder="1" applyAlignment="1" applyProtection="1">
      <alignment vertical="top" wrapText="1"/>
      <protection locked="0"/>
    </xf>
    <xf numFmtId="3" fontId="19" fillId="0" borderId="5" xfId="1" applyNumberFormat="1" applyFont="1" applyFill="1" applyBorder="1" applyAlignment="1" applyProtection="1">
      <alignment vertical="top" wrapText="1"/>
      <protection locked="0"/>
    </xf>
    <xf numFmtId="0" fontId="23" fillId="0" borderId="4" xfId="1" applyFont="1" applyFill="1" applyBorder="1" applyProtection="1">
      <protection locked="0"/>
    </xf>
    <xf numFmtId="3" fontId="18" fillId="0" borderId="0" xfId="1" applyNumberFormat="1" applyFont="1" applyFill="1" applyBorder="1" applyAlignment="1" applyProtection="1">
      <alignment vertical="top" wrapText="1"/>
      <protection locked="0"/>
    </xf>
    <xf numFmtId="3" fontId="18" fillId="0" borderId="5" xfId="1" applyNumberFormat="1" applyFont="1" applyFill="1" applyBorder="1" applyAlignment="1" applyProtection="1">
      <alignment vertical="top" wrapText="1"/>
      <protection locked="0"/>
    </xf>
    <xf numFmtId="0" fontId="22" fillId="0" borderId="4" xfId="1" applyFont="1" applyFill="1" applyBorder="1" applyAlignment="1">
      <alignment vertical="top"/>
    </xf>
    <xf numFmtId="0" fontId="18" fillId="0" borderId="0" xfId="1" applyFont="1" applyFill="1" applyBorder="1" applyAlignment="1">
      <alignment horizontal="left" vertical="top" wrapText="1" indent="1"/>
    </xf>
    <xf numFmtId="0" fontId="18" fillId="0" borderId="7" xfId="1" applyFont="1" applyFill="1" applyBorder="1" applyProtection="1">
      <protection locked="0"/>
    </xf>
    <xf numFmtId="4" fontId="18" fillId="0" borderId="8" xfId="1" applyNumberFormat="1" applyFont="1" applyFill="1" applyBorder="1" applyAlignment="1">
      <alignment vertical="top"/>
    </xf>
    <xf numFmtId="167" fontId="29" fillId="0" borderId="5" xfId="5" applyNumberFormat="1" applyFont="1" applyFill="1" applyBorder="1"/>
    <xf numFmtId="164" fontId="24" fillId="3" borderId="14" xfId="5" applyNumberFormat="1" applyFont="1" applyFill="1" applyBorder="1"/>
    <xf numFmtId="167" fontId="29" fillId="3" borderId="5" xfId="5" applyNumberFormat="1" applyFont="1" applyFill="1" applyBorder="1"/>
    <xf numFmtId="0" fontId="0" fillId="0" borderId="0" xfId="0" applyProtection="1">
      <protection locked="0"/>
    </xf>
    <xf numFmtId="4" fontId="31" fillId="0" borderId="0" xfId="5" applyNumberFormat="1" applyFont="1" applyFill="1" applyBorder="1" applyAlignment="1" applyProtection="1">
      <alignment vertical="top"/>
      <protection locked="0"/>
    </xf>
    <xf numFmtId="0" fontId="24" fillId="0" borderId="1" xfId="0" applyFont="1" applyBorder="1" applyProtection="1">
      <protection locked="0"/>
    </xf>
    <xf numFmtId="0" fontId="18" fillId="0" borderId="3" xfId="10" applyFont="1" applyFill="1" applyBorder="1" applyAlignment="1">
      <alignment horizontal="center" vertical="center"/>
    </xf>
    <xf numFmtId="4" fontId="18" fillId="0" borderId="12" xfId="1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Protection="1">
      <protection locked="0"/>
    </xf>
    <xf numFmtId="4" fontId="0" fillId="0" borderId="0" xfId="0" applyNumberFormat="1" applyProtection="1">
      <protection locked="0"/>
    </xf>
    <xf numFmtId="0" fontId="19" fillId="0" borderId="4" xfId="1" applyFont="1" applyFill="1" applyBorder="1" applyAlignment="1" applyProtection="1">
      <alignment horizontal="left" vertical="top"/>
      <protection hidden="1"/>
    </xf>
    <xf numFmtId="0" fontId="18" fillId="0" borderId="4" xfId="13" applyFont="1" applyFill="1" applyBorder="1" applyAlignment="1" applyProtection="1">
      <alignment horizontal="center"/>
    </xf>
    <xf numFmtId="0" fontId="19" fillId="0" borderId="4" xfId="13" applyFont="1" applyFill="1" applyBorder="1" applyAlignment="1" applyProtection="1">
      <alignment horizontal="left"/>
    </xf>
    <xf numFmtId="0" fontId="19" fillId="0" borderId="1" xfId="10" applyFont="1" applyFill="1" applyBorder="1" applyAlignment="1" applyProtection="1"/>
    <xf numFmtId="0" fontId="24" fillId="0" borderId="3" xfId="13" applyFont="1" applyBorder="1" applyProtection="1">
      <protection locked="0"/>
    </xf>
    <xf numFmtId="0" fontId="19" fillId="0" borderId="5" xfId="13" applyFont="1" applyFill="1" applyBorder="1" applyAlignment="1" applyProtection="1">
      <alignment horizontal="left"/>
    </xf>
    <xf numFmtId="0" fontId="18" fillId="0" borderId="5" xfId="13" applyFont="1" applyFill="1" applyBorder="1" applyAlignment="1" applyProtection="1">
      <alignment horizontal="left"/>
    </xf>
    <xf numFmtId="0" fontId="19" fillId="0" borderId="6" xfId="13" applyFont="1" applyFill="1" applyBorder="1" applyAlignment="1" applyProtection="1">
      <alignment horizontal="left"/>
    </xf>
    <xf numFmtId="0" fontId="18" fillId="0" borderId="8" xfId="13" applyFont="1" applyFill="1" applyBorder="1" applyAlignment="1" applyProtection="1">
      <alignment horizontal="left"/>
    </xf>
    <xf numFmtId="49" fontId="18" fillId="0" borderId="14" xfId="5" applyNumberFormat="1" applyFont="1" applyFill="1" applyBorder="1" applyAlignment="1">
      <alignment horizontal="left" wrapText="1"/>
    </xf>
    <xf numFmtId="0" fontId="19" fillId="0" borderId="1" xfId="1" applyFont="1" applyFill="1" applyBorder="1" applyAlignment="1" applyProtection="1">
      <alignment horizontal="center" vertical="center"/>
    </xf>
    <xf numFmtId="0" fontId="22" fillId="0" borderId="4" xfId="1" applyFont="1" applyFill="1" applyBorder="1" applyAlignment="1">
      <alignment vertical="top" wrapText="1"/>
    </xf>
    <xf numFmtId="0" fontId="18" fillId="0" borderId="4" xfId="1" applyFont="1" applyFill="1" applyBorder="1" applyAlignment="1">
      <alignment horizontal="left" vertical="top" wrapText="1"/>
    </xf>
    <xf numFmtId="0" fontId="18" fillId="0" borderId="4" xfId="1" applyFont="1" applyFill="1" applyBorder="1" applyAlignment="1">
      <alignment vertical="top" wrapText="1"/>
    </xf>
    <xf numFmtId="0" fontId="18" fillId="0" borderId="6" xfId="1" applyFont="1" applyFill="1" applyBorder="1" applyAlignment="1">
      <alignment horizontal="left" vertical="top" wrapText="1"/>
    </xf>
    <xf numFmtId="165" fontId="19" fillId="0" borderId="12" xfId="3" applyNumberFormat="1" applyFont="1" applyFill="1" applyBorder="1" applyAlignment="1">
      <alignment horizontal="center" vertical="center" wrapText="1"/>
    </xf>
    <xf numFmtId="3" fontId="19" fillId="0" borderId="15" xfId="1" applyNumberFormat="1" applyFont="1" applyFill="1" applyBorder="1" applyAlignment="1" applyProtection="1">
      <alignment vertical="center"/>
      <protection locked="0"/>
    </xf>
    <xf numFmtId="3" fontId="19" fillId="4" borderId="14" xfId="1" applyNumberFormat="1" applyFont="1" applyFill="1" applyBorder="1" applyProtection="1">
      <protection locked="0"/>
    </xf>
    <xf numFmtId="3" fontId="18" fillId="0" borderId="14" xfId="1" applyNumberFormat="1" applyFont="1" applyFill="1" applyBorder="1" applyProtection="1">
      <protection locked="0"/>
    </xf>
    <xf numFmtId="3" fontId="19" fillId="0" borderId="14" xfId="1" applyNumberFormat="1" applyFont="1" applyFill="1" applyBorder="1" applyProtection="1">
      <protection locked="0"/>
    </xf>
    <xf numFmtId="3" fontId="18" fillId="0" borderId="14" xfId="1" applyNumberFormat="1" applyFont="1" applyFill="1" applyBorder="1" applyAlignment="1" applyProtection="1">
      <alignment vertical="top"/>
      <protection locked="0"/>
    </xf>
    <xf numFmtId="0" fontId="24" fillId="3" borderId="0" xfId="87" applyFont="1" applyFill="1"/>
    <xf numFmtId="4" fontId="31" fillId="0" borderId="14" xfId="87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19" fillId="3" borderId="0" xfId="87" applyFont="1" applyFill="1" applyBorder="1" applyAlignment="1">
      <alignment horizontal="right"/>
    </xf>
    <xf numFmtId="0" fontId="18" fillId="3" borderId="0" xfId="87" applyFont="1" applyFill="1"/>
    <xf numFmtId="0" fontId="19" fillId="3" borderId="0" xfId="87" applyNumberFormat="1" applyFont="1" applyFill="1" applyBorder="1" applyAlignment="1" applyProtection="1">
      <protection locked="0"/>
    </xf>
    <xf numFmtId="0" fontId="24" fillId="0" borderId="0" xfId="87" applyFont="1"/>
    <xf numFmtId="0" fontId="19" fillId="3" borderId="7" xfId="87" applyNumberFormat="1" applyFont="1" applyFill="1" applyBorder="1" applyAlignment="1" applyProtection="1">
      <protection locked="0"/>
    </xf>
    <xf numFmtId="0" fontId="29" fillId="0" borderId="0" xfId="87" applyFont="1"/>
    <xf numFmtId="0" fontId="31" fillId="3" borderId="0" xfId="87" applyFont="1" applyFill="1"/>
    <xf numFmtId="49" fontId="19" fillId="5" borderId="13" xfId="87" applyNumberFormat="1" applyFont="1" applyFill="1" applyBorder="1" applyAlignment="1">
      <alignment horizontal="center" vertical="center" wrapText="1"/>
    </xf>
    <xf numFmtId="0" fontId="24" fillId="3" borderId="0" xfId="87" applyFont="1" applyFill="1" applyAlignment="1">
      <alignment horizontal="center" vertical="center"/>
    </xf>
    <xf numFmtId="0" fontId="29" fillId="5" borderId="13" xfId="87" applyFont="1" applyFill="1" applyBorder="1" applyAlignment="1">
      <alignment horizontal="center" wrapText="1"/>
    </xf>
    <xf numFmtId="0" fontId="19" fillId="5" borderId="13" xfId="87" applyFont="1" applyFill="1" applyBorder="1" applyAlignment="1">
      <alignment horizontal="center" vertical="center" wrapText="1"/>
    </xf>
    <xf numFmtId="0" fontId="18" fillId="3" borderId="7" xfId="87" applyFont="1" applyFill="1" applyBorder="1"/>
    <xf numFmtId="0" fontId="19" fillId="3" borderId="7" xfId="87" applyFont="1" applyFill="1" applyBorder="1" applyAlignment="1"/>
    <xf numFmtId="0" fontId="31" fillId="0" borderId="0" xfId="87" applyFont="1"/>
    <xf numFmtId="0" fontId="24" fillId="0" borderId="13" xfId="87" applyFont="1" applyFill="1" applyBorder="1" applyAlignment="1">
      <alignment horizontal="center" vertical="center" wrapText="1"/>
    </xf>
    <xf numFmtId="43" fontId="24" fillId="0" borderId="13" xfId="96" applyFont="1" applyFill="1" applyBorder="1" applyAlignment="1">
      <alignment horizontal="center" vertical="center" wrapText="1"/>
    </xf>
    <xf numFmtId="9" fontId="24" fillId="0" borderId="13" xfId="93" applyFont="1" applyFill="1" applyBorder="1" applyAlignment="1">
      <alignment horizontal="center" vertical="center"/>
    </xf>
    <xf numFmtId="43" fontId="24" fillId="3" borderId="0" xfId="87" applyNumberFormat="1" applyFont="1" applyFill="1"/>
    <xf numFmtId="0" fontId="24" fillId="3" borderId="13" xfId="87" applyFont="1" applyFill="1" applyBorder="1" applyAlignment="1">
      <alignment horizontal="center" vertical="center" wrapText="1"/>
    </xf>
    <xf numFmtId="43" fontId="24" fillId="3" borderId="13" xfId="96" applyFont="1" applyFill="1" applyBorder="1" applyAlignment="1">
      <alignment horizontal="center" vertical="center" wrapText="1"/>
    </xf>
    <xf numFmtId="0" fontId="24" fillId="0" borderId="0" xfId="87" applyFont="1" applyFill="1" applyAlignment="1">
      <alignment horizontal="center" vertical="center"/>
    </xf>
    <xf numFmtId="9" fontId="24" fillId="3" borderId="13" xfId="93" applyFont="1" applyFill="1" applyBorder="1" applyAlignment="1">
      <alignment horizontal="center" vertical="center"/>
    </xf>
    <xf numFmtId="0" fontId="24" fillId="0" borderId="0" xfId="87" applyFont="1" applyFill="1"/>
    <xf numFmtId="0" fontId="29" fillId="3" borderId="0" xfId="87" applyFont="1" applyFill="1"/>
    <xf numFmtId="0" fontId="29" fillId="3" borderId="6" xfId="87" applyFont="1" applyFill="1" applyBorder="1" applyAlignment="1">
      <alignment horizontal="justify" vertical="center" wrapText="1"/>
    </xf>
    <xf numFmtId="43" fontId="29" fillId="3" borderId="15" xfId="87" applyNumberFormat="1" applyFont="1" applyFill="1" applyBorder="1" applyAlignment="1">
      <alignment horizontal="right" vertical="center" wrapText="1"/>
    </xf>
    <xf numFmtId="43" fontId="29" fillId="3" borderId="13" xfId="96" applyFont="1" applyFill="1" applyBorder="1" applyAlignment="1">
      <alignment horizontal="center" vertical="center" wrapText="1"/>
    </xf>
    <xf numFmtId="43" fontId="29" fillId="0" borderId="13" xfId="96" applyFont="1" applyFill="1" applyBorder="1" applyAlignment="1">
      <alignment horizontal="center" vertical="center" wrapText="1"/>
    </xf>
    <xf numFmtId="0" fontId="42" fillId="0" borderId="9" xfId="5" applyFont="1" applyBorder="1" applyAlignment="1">
      <alignment horizontal="left" vertical="center" wrapText="1"/>
    </xf>
    <xf numFmtId="0" fontId="42" fillId="0" borderId="11" xfId="5" applyFont="1" applyBorder="1" applyAlignment="1">
      <alignment horizontal="left" vertical="center" wrapText="1"/>
    </xf>
    <xf numFmtId="4" fontId="24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43" fontId="24" fillId="0" borderId="4" xfId="6" applyFont="1" applyFill="1" applyBorder="1"/>
    <xf numFmtId="4" fontId="18" fillId="0" borderId="0" xfId="1" applyNumberFormat="1" applyFont="1" applyFill="1" applyBorder="1" applyAlignment="1" applyProtection="1">
      <alignment vertical="top" wrapText="1"/>
      <protection locked="0"/>
    </xf>
    <xf numFmtId="4" fontId="28" fillId="0" borderId="0" xfId="1" applyNumberFormat="1" applyFont="1" applyFill="1" applyBorder="1" applyAlignment="1" applyProtection="1">
      <alignment vertical="top" wrapText="1"/>
      <protection locked="0"/>
    </xf>
    <xf numFmtId="4" fontId="18" fillId="0" borderId="5" xfId="393" applyNumberFormat="1" applyFont="1" applyFill="1" applyBorder="1" applyAlignment="1">
      <alignment vertical="center" wrapText="1"/>
    </xf>
    <xf numFmtId="4" fontId="18" fillId="0" borderId="0" xfId="393" applyNumberFormat="1" applyFont="1" applyFill="1" applyBorder="1" applyAlignment="1">
      <alignment vertical="center" wrapText="1"/>
    </xf>
    <xf numFmtId="4" fontId="28" fillId="0" borderId="14" xfId="0" applyNumberFormat="1" applyFont="1" applyFill="1" applyBorder="1" applyProtection="1">
      <protection locked="0"/>
    </xf>
    <xf numFmtId="4" fontId="28" fillId="0" borderId="14" xfId="0" applyNumberFormat="1" applyFont="1" applyFill="1" applyBorder="1" applyProtection="1">
      <protection locked="0"/>
    </xf>
    <xf numFmtId="4" fontId="28" fillId="0" borderId="14" xfId="0" applyNumberFormat="1" applyFont="1" applyFill="1" applyBorder="1" applyProtection="1">
      <protection locked="0"/>
    </xf>
    <xf numFmtId="4" fontId="18" fillId="0" borderId="14" xfId="393" applyNumberFormat="1" applyFont="1" applyFill="1" applyBorder="1" applyProtection="1">
      <protection locked="0"/>
    </xf>
    <xf numFmtId="4" fontId="18" fillId="0" borderId="14" xfId="357" applyNumberFormat="1" applyFont="1" applyFill="1" applyBorder="1" applyProtection="1">
      <protection locked="0"/>
    </xf>
    <xf numFmtId="166" fontId="28" fillId="0" borderId="0" xfId="1" applyNumberFormat="1" applyFont="1" applyAlignment="1" applyProtection="1">
      <alignment vertical="top"/>
      <protection locked="0"/>
    </xf>
    <xf numFmtId="4" fontId="24" fillId="3" borderId="0" xfId="5" applyNumberFormat="1" applyFont="1" applyFill="1"/>
    <xf numFmtId="0" fontId="24" fillId="3" borderId="13" xfId="0" applyFont="1" applyFill="1" applyBorder="1" applyAlignment="1">
      <alignment horizontal="center" vertical="center" wrapText="1"/>
    </xf>
    <xf numFmtId="43" fontId="24" fillId="3" borderId="13" xfId="399" applyFont="1" applyFill="1" applyBorder="1" applyAlignment="1">
      <alignment horizontal="center" vertical="center" wrapText="1"/>
    </xf>
    <xf numFmtId="0" fontId="51" fillId="5" borderId="11" xfId="94" applyFont="1" applyFill="1" applyBorder="1" applyAlignment="1">
      <alignment horizontal="center" vertical="center" wrapText="1"/>
    </xf>
    <xf numFmtId="0" fontId="51" fillId="5" borderId="13" xfId="94" applyFont="1" applyFill="1" applyBorder="1" applyAlignment="1">
      <alignment horizontal="center" vertical="center" wrapText="1"/>
    </xf>
    <xf numFmtId="0" fontId="24" fillId="0" borderId="0" xfId="400" applyFont="1"/>
    <xf numFmtId="0" fontId="18" fillId="3" borderId="0" xfId="400" applyFont="1" applyFill="1"/>
    <xf numFmtId="0" fontId="24" fillId="3" borderId="0" xfId="400" applyFont="1" applyFill="1"/>
    <xf numFmtId="0" fontId="19" fillId="3" borderId="0" xfId="400" applyFont="1" applyFill="1" applyBorder="1" applyAlignment="1">
      <alignment horizontal="right"/>
    </xf>
    <xf numFmtId="0" fontId="19" fillId="3" borderId="0" xfId="400" applyNumberFormat="1" applyFont="1" applyFill="1" applyBorder="1" applyAlignment="1" applyProtection="1">
      <protection locked="0"/>
    </xf>
    <xf numFmtId="0" fontId="19" fillId="3" borderId="0" xfId="400" applyFont="1" applyFill="1" applyBorder="1" applyAlignment="1"/>
    <xf numFmtId="0" fontId="24" fillId="3" borderId="0" xfId="400" applyFont="1" applyFill="1" applyBorder="1"/>
    <xf numFmtId="0" fontId="19" fillId="3" borderId="7" xfId="400" applyNumberFormat="1" applyFont="1" applyFill="1" applyBorder="1" applyAlignment="1" applyProtection="1">
      <protection locked="0"/>
    </xf>
    <xf numFmtId="0" fontId="18" fillId="0" borderId="7" xfId="400" applyFont="1" applyFill="1" applyBorder="1"/>
    <xf numFmtId="0" fontId="31" fillId="0" borderId="13" xfId="400" applyFont="1" applyBorder="1" applyAlignment="1" applyProtection="1">
      <alignment vertical="center" wrapText="1"/>
      <protection locked="0"/>
    </xf>
    <xf numFmtId="0" fontId="31" fillId="0" borderId="13" xfId="400" applyFont="1" applyBorder="1" applyAlignment="1" applyProtection="1">
      <alignment vertical="center"/>
      <protection locked="0"/>
    </xf>
    <xf numFmtId="10" fontId="31" fillId="0" borderId="5" xfId="401" applyNumberFormat="1" applyFont="1" applyFill="1" applyBorder="1" applyAlignment="1" applyProtection="1">
      <alignment vertical="center"/>
      <protection locked="0"/>
    </xf>
    <xf numFmtId="171" fontId="31" fillId="0" borderId="13" xfId="95" applyNumberFormat="1" applyFont="1" applyFill="1" applyBorder="1" applyAlignment="1" applyProtection="1">
      <alignment horizontal="right" vertical="center"/>
      <protection locked="0"/>
    </xf>
    <xf numFmtId="10" fontId="55" fillId="0" borderId="13" xfId="95" applyNumberFormat="1" applyFont="1" applyFill="1" applyBorder="1" applyAlignment="1" applyProtection="1">
      <alignment vertical="center"/>
      <protection locked="0"/>
    </xf>
    <xf numFmtId="10" fontId="31" fillId="0" borderId="13" xfId="401" applyNumberFormat="1" applyFont="1" applyBorder="1" applyAlignment="1" applyProtection="1">
      <alignment vertical="center"/>
      <protection locked="0"/>
    </xf>
    <xf numFmtId="0" fontId="1" fillId="0" borderId="0" xfId="400" applyFont="1" applyBorder="1" applyProtection="1">
      <protection locked="0"/>
    </xf>
    <xf numFmtId="0" fontId="1" fillId="0" borderId="0" xfId="400" applyFont="1" applyProtection="1">
      <protection locked="0"/>
    </xf>
    <xf numFmtId="9" fontId="55" fillId="0" borderId="13" xfId="400" applyNumberFormat="1" applyFont="1" applyFill="1" applyBorder="1" applyAlignment="1" applyProtection="1">
      <alignment vertical="center"/>
      <protection locked="0"/>
    </xf>
    <xf numFmtId="10" fontId="31" fillId="0" borderId="13" xfId="401" applyNumberFormat="1" applyFont="1" applyFill="1" applyBorder="1" applyAlignment="1" applyProtection="1">
      <alignment vertical="center"/>
      <protection locked="0"/>
    </xf>
    <xf numFmtId="0" fontId="31" fillId="0" borderId="13" xfId="400" applyFont="1" applyFill="1" applyBorder="1" applyAlignment="1" applyProtection="1">
      <alignment vertical="center" wrapText="1"/>
      <protection locked="0"/>
    </xf>
    <xf numFmtId="0" fontId="31" fillId="0" borderId="13" xfId="400" applyFont="1" applyFill="1" applyBorder="1" applyAlignment="1" applyProtection="1">
      <alignment vertical="center"/>
      <protection locked="0"/>
    </xf>
    <xf numFmtId="0" fontId="1" fillId="0" borderId="0" xfId="400" applyFont="1" applyFill="1" applyBorder="1" applyProtection="1">
      <protection locked="0"/>
    </xf>
    <xf numFmtId="0" fontId="1" fillId="0" borderId="0" xfId="400" applyFont="1" applyFill="1" applyProtection="1">
      <protection locked="0"/>
    </xf>
    <xf numFmtId="0" fontId="29" fillId="3" borderId="9" xfId="400" applyFont="1" applyFill="1" applyBorder="1" applyAlignment="1">
      <alignment horizontal="justify" vertical="center" wrapText="1"/>
    </xf>
    <xf numFmtId="0" fontId="29" fillId="3" borderId="15" xfId="400" applyFont="1" applyFill="1" applyBorder="1" applyAlignment="1">
      <alignment horizontal="right" vertical="center" wrapText="1"/>
    </xf>
    <xf numFmtId="0" fontId="29" fillId="3" borderId="15" xfId="400" applyFont="1" applyFill="1" applyBorder="1"/>
    <xf numFmtId="0" fontId="29" fillId="0" borderId="6" xfId="400" applyFont="1" applyBorder="1"/>
    <xf numFmtId="0" fontId="29" fillId="0" borderId="15" xfId="400" applyFont="1" applyBorder="1"/>
    <xf numFmtId="0" fontId="29" fillId="0" borderId="7" xfId="400" applyFont="1" applyBorder="1"/>
    <xf numFmtId="0" fontId="29" fillId="0" borderId="13" xfId="400" applyFont="1" applyBorder="1"/>
    <xf numFmtId="43" fontId="29" fillId="0" borderId="13" xfId="400" applyNumberFormat="1" applyFont="1" applyBorder="1"/>
    <xf numFmtId="0" fontId="29" fillId="0" borderId="0" xfId="400" applyFont="1"/>
    <xf numFmtId="43" fontId="24" fillId="0" borderId="0" xfId="400" applyNumberFormat="1" applyFont="1"/>
    <xf numFmtId="0" fontId="31" fillId="3" borderId="0" xfId="400" applyFont="1" applyFill="1"/>
    <xf numFmtId="0" fontId="31" fillId="0" borderId="0" xfId="400" applyFont="1"/>
    <xf numFmtId="43" fontId="31" fillId="0" borderId="13" xfId="402" applyFont="1" applyFill="1" applyBorder="1" applyAlignment="1" applyProtection="1">
      <alignment vertical="center"/>
      <protection locked="0"/>
    </xf>
    <xf numFmtId="10" fontId="31" fillId="0" borderId="11" xfId="401" applyNumberFormat="1" applyFont="1" applyFill="1" applyBorder="1" applyAlignment="1" applyProtection="1">
      <alignment vertical="center"/>
      <protection locked="0"/>
    </xf>
    <xf numFmtId="0" fontId="24" fillId="0" borderId="7" xfId="400" applyFont="1" applyBorder="1"/>
    <xf numFmtId="0" fontId="24" fillId="3" borderId="7" xfId="400" applyFont="1" applyFill="1" applyBorder="1"/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0" fontId="19" fillId="2" borderId="2" xfId="1" applyFont="1" applyFill="1" applyBorder="1" applyAlignment="1" applyProtection="1">
      <alignment horizontal="center" vertical="center" wrapText="1"/>
      <protection locked="0"/>
    </xf>
    <xf numFmtId="0" fontId="19" fillId="2" borderId="3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Alignment="1" applyProtection="1">
      <alignment horizontal="center" vertical="top" wrapText="1"/>
      <protection locked="0"/>
    </xf>
    <xf numFmtId="0" fontId="18" fillId="3" borderId="0" xfId="0" applyFont="1" applyFill="1" applyBorder="1" applyAlignment="1" applyProtection="1">
      <alignment horizontal="center" vertical="top" wrapText="1"/>
      <protection locked="0"/>
    </xf>
    <xf numFmtId="0" fontId="19" fillId="0" borderId="0" xfId="1" applyFont="1" applyAlignment="1" applyProtection="1">
      <alignment horizontal="center" vertical="top" wrapText="1"/>
      <protection locked="0"/>
    </xf>
    <xf numFmtId="0" fontId="19" fillId="2" borderId="9" xfId="1" applyFont="1" applyFill="1" applyBorder="1" applyAlignment="1" applyProtection="1">
      <alignment horizontal="center" vertical="center" wrapText="1"/>
      <protection locked="0"/>
    </xf>
    <xf numFmtId="0" fontId="19" fillId="2" borderId="10" xfId="1" applyFont="1" applyFill="1" applyBorder="1" applyAlignment="1" applyProtection="1">
      <alignment horizontal="center" vertical="center" wrapText="1"/>
      <protection locked="0"/>
    </xf>
    <xf numFmtId="0" fontId="19" fillId="2" borderId="11" xfId="1" applyFont="1" applyFill="1" applyBorder="1" applyAlignment="1" applyProtection="1">
      <alignment horizontal="center" vertical="center" wrapText="1"/>
      <protection locked="0"/>
    </xf>
    <xf numFmtId="0" fontId="19" fillId="0" borderId="4" xfId="1" applyFont="1" applyFill="1" applyBorder="1" applyAlignment="1" applyProtection="1">
      <alignment vertical="top" wrapText="1"/>
      <protection locked="0"/>
    </xf>
    <xf numFmtId="0" fontId="19" fillId="0" borderId="0" xfId="1" applyFont="1" applyFill="1" applyBorder="1" applyAlignment="1" applyProtection="1">
      <alignment vertical="top" wrapText="1"/>
      <protection locked="0"/>
    </xf>
    <xf numFmtId="0" fontId="18" fillId="0" borderId="0" xfId="1" applyFont="1" applyFill="1" applyBorder="1" applyAlignment="1" applyProtection="1">
      <alignment horizontal="center" vertical="top"/>
      <protection locked="0"/>
    </xf>
    <xf numFmtId="0" fontId="28" fillId="0" borderId="2" xfId="1" applyFont="1" applyBorder="1" applyAlignment="1">
      <alignment horizontal="left" vertical="center" wrapText="1"/>
    </xf>
    <xf numFmtId="0" fontId="28" fillId="0" borderId="2" xfId="1" applyFont="1" applyFill="1" applyBorder="1" applyAlignment="1" applyProtection="1">
      <alignment horizontal="left" vertical="center" shrinkToFit="1"/>
      <protection locked="0"/>
    </xf>
    <xf numFmtId="0" fontId="28" fillId="0" borderId="0" xfId="1" applyFont="1" applyFill="1" applyBorder="1" applyAlignment="1" applyProtection="1">
      <alignment horizontal="center" vertical="top" wrapText="1"/>
      <protection locked="0"/>
    </xf>
    <xf numFmtId="4" fontId="28" fillId="0" borderId="0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4" fontId="18" fillId="0" borderId="0" xfId="1" applyNumberFormat="1" applyFont="1" applyFill="1" applyBorder="1" applyAlignment="1" applyProtection="1">
      <alignment horizontal="center" vertical="top"/>
      <protection locked="0"/>
    </xf>
    <xf numFmtId="0" fontId="19" fillId="2" borderId="9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24" fillId="3" borderId="0" xfId="0" applyFont="1" applyFill="1" applyBorder="1" applyAlignment="1" applyProtection="1">
      <alignment horizontal="center"/>
      <protection locked="0"/>
    </xf>
    <xf numFmtId="0" fontId="28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alignment horizontal="center"/>
      <protection locked="0"/>
    </xf>
    <xf numFmtId="0" fontId="19" fillId="2" borderId="11" xfId="1" applyFont="1" applyFill="1" applyBorder="1" applyAlignment="1" applyProtection="1">
      <alignment horizontal="center" vertical="center"/>
      <protection locked="0"/>
    </xf>
    <xf numFmtId="0" fontId="24" fillId="0" borderId="0" xfId="5" applyFont="1" applyAlignment="1">
      <alignment horizontal="center"/>
    </xf>
    <xf numFmtId="0" fontId="41" fillId="0" borderId="9" xfId="5" applyFont="1" applyBorder="1" applyAlignment="1">
      <alignment vertical="center"/>
    </xf>
    <xf numFmtId="0" fontId="41" fillId="0" borderId="11" xfId="5" applyFont="1" applyBorder="1" applyAlignment="1">
      <alignment vertical="center"/>
    </xf>
    <xf numFmtId="0" fontId="42" fillId="0" borderId="9" xfId="5" applyFont="1" applyBorder="1" applyAlignment="1">
      <alignment horizontal="left" vertical="center" wrapText="1"/>
    </xf>
    <xf numFmtId="0" fontId="42" fillId="0" borderId="11" xfId="5" applyFont="1" applyBorder="1" applyAlignment="1">
      <alignment horizontal="left" vertical="center" wrapText="1"/>
    </xf>
    <xf numFmtId="0" fontId="42" fillId="0" borderId="9" xfId="5" applyFont="1" applyBorder="1" applyAlignment="1">
      <alignment horizontal="left" vertical="center"/>
    </xf>
    <xf numFmtId="0" fontId="42" fillId="0" borderId="11" xfId="5" applyFont="1" applyBorder="1" applyAlignment="1">
      <alignment horizontal="left" vertical="center"/>
    </xf>
    <xf numFmtId="0" fontId="24" fillId="3" borderId="2" xfId="5" applyFont="1" applyFill="1" applyBorder="1"/>
    <xf numFmtId="0" fontId="24" fillId="0" borderId="0" xfId="5" applyFont="1" applyBorder="1" applyAlignment="1">
      <alignment horizontal="center"/>
    </xf>
    <xf numFmtId="0" fontId="24" fillId="3" borderId="10" xfId="5" applyFont="1" applyFill="1" applyBorder="1"/>
    <xf numFmtId="0" fontId="41" fillId="5" borderId="1" xfId="5" applyFont="1" applyFill="1" applyBorder="1" applyAlignment="1">
      <alignment horizontal="center" vertical="center" wrapText="1"/>
    </xf>
    <xf numFmtId="0" fontId="41" fillId="5" borderId="2" xfId="5" applyFont="1" applyFill="1" applyBorder="1" applyAlignment="1">
      <alignment horizontal="center" vertical="center" wrapText="1"/>
    </xf>
    <xf numFmtId="0" fontId="41" fillId="5" borderId="3" xfId="5" applyFont="1" applyFill="1" applyBorder="1" applyAlignment="1">
      <alignment horizontal="center" vertical="center" wrapText="1"/>
    </xf>
    <xf numFmtId="0" fontId="41" fillId="5" borderId="4" xfId="5" applyFont="1" applyFill="1" applyBorder="1" applyAlignment="1">
      <alignment horizontal="center" vertical="center"/>
    </xf>
    <xf numFmtId="0" fontId="41" fillId="5" borderId="0" xfId="5" applyFont="1" applyFill="1" applyBorder="1" applyAlignment="1">
      <alignment horizontal="center" vertical="center"/>
    </xf>
    <xf numFmtId="0" fontId="41" fillId="5" borderId="5" xfId="5" applyFont="1" applyFill="1" applyBorder="1" applyAlignment="1">
      <alignment horizontal="center" vertical="center"/>
    </xf>
    <xf numFmtId="0" fontId="41" fillId="5" borderId="6" xfId="5" applyFont="1" applyFill="1" applyBorder="1" applyAlignment="1">
      <alignment horizontal="center" vertical="center"/>
    </xf>
    <xf numFmtId="0" fontId="41" fillId="5" borderId="7" xfId="5" applyFont="1" applyFill="1" applyBorder="1" applyAlignment="1">
      <alignment horizontal="center" vertical="center"/>
    </xf>
    <xf numFmtId="0" fontId="41" fillId="5" borderId="8" xfId="5" applyFont="1" applyFill="1" applyBorder="1" applyAlignment="1">
      <alignment horizontal="center" vertical="center"/>
    </xf>
    <xf numFmtId="0" fontId="41" fillId="5" borderId="9" xfId="5" applyFont="1" applyFill="1" applyBorder="1" applyAlignment="1">
      <alignment vertical="center"/>
    </xf>
    <xf numFmtId="0" fontId="41" fillId="5" borderId="11" xfId="5" applyFont="1" applyFill="1" applyBorder="1" applyAlignment="1">
      <alignment vertical="center"/>
    </xf>
    <xf numFmtId="0" fontId="41" fillId="0" borderId="9" xfId="5" applyFont="1" applyBorder="1" applyAlignment="1">
      <alignment vertical="center" wrapText="1"/>
    </xf>
    <xf numFmtId="0" fontId="41" fillId="0" borderId="11" xfId="5" applyFont="1" applyBorder="1" applyAlignment="1">
      <alignment vertical="center" wrapText="1"/>
    </xf>
    <xf numFmtId="0" fontId="42" fillId="0" borderId="9" xfId="5" applyFont="1" applyBorder="1" applyAlignment="1">
      <alignment vertical="center"/>
    </xf>
    <xf numFmtId="0" fontId="42" fillId="0" borderId="11" xfId="5" applyFont="1" applyBorder="1" applyAlignment="1">
      <alignment vertical="center"/>
    </xf>
    <xf numFmtId="0" fontId="24" fillId="5" borderId="9" xfId="5" applyFont="1" applyFill="1" applyBorder="1" applyAlignment="1">
      <alignment horizontal="center"/>
    </xf>
    <xf numFmtId="0" fontId="24" fillId="5" borderId="11" xfId="5" applyFont="1" applyFill="1" applyBorder="1" applyAlignment="1">
      <alignment horizontal="center"/>
    </xf>
    <xf numFmtId="0" fontId="24" fillId="5" borderId="1" xfId="5" applyFont="1" applyFill="1" applyBorder="1" applyAlignment="1">
      <alignment horizontal="center"/>
    </xf>
    <xf numFmtId="0" fontId="24" fillId="5" borderId="2" xfId="5" applyFont="1" applyFill="1" applyBorder="1" applyAlignment="1">
      <alignment horizontal="center"/>
    </xf>
    <xf numFmtId="0" fontId="24" fillId="5" borderId="3" xfId="5" applyFont="1" applyFill="1" applyBorder="1" applyAlignment="1">
      <alignment horizontal="center"/>
    </xf>
    <xf numFmtId="0" fontId="19" fillId="5" borderId="4" xfId="5" applyFont="1" applyFill="1" applyBorder="1" applyAlignment="1">
      <alignment horizontal="center" vertical="center"/>
    </xf>
    <xf numFmtId="0" fontId="19" fillId="5" borderId="0" xfId="5" applyFont="1" applyFill="1" applyBorder="1" applyAlignment="1">
      <alignment horizontal="center" vertical="center"/>
    </xf>
    <xf numFmtId="0" fontId="19" fillId="5" borderId="5" xfId="5" applyFont="1" applyFill="1" applyBorder="1" applyAlignment="1">
      <alignment horizontal="center" vertical="center"/>
    </xf>
    <xf numFmtId="0" fontId="19" fillId="5" borderId="6" xfId="5" applyFont="1" applyFill="1" applyBorder="1" applyAlignment="1">
      <alignment horizontal="center" vertical="center"/>
    </xf>
    <xf numFmtId="0" fontId="19" fillId="5" borderId="7" xfId="5" applyFont="1" applyFill="1" applyBorder="1" applyAlignment="1">
      <alignment horizontal="center" vertical="center"/>
    </xf>
    <xf numFmtId="0" fontId="19" fillId="5" borderId="8" xfId="5" applyFont="1" applyFill="1" applyBorder="1" applyAlignment="1">
      <alignment horizontal="center" vertical="center"/>
    </xf>
    <xf numFmtId="0" fontId="34" fillId="0" borderId="0" xfId="5" applyFont="1" applyBorder="1" applyAlignment="1">
      <alignment horizontal="center"/>
    </xf>
    <xf numFmtId="0" fontId="19" fillId="2" borderId="9" xfId="5" applyFont="1" applyFill="1" applyBorder="1" applyAlignment="1" applyProtection="1">
      <alignment horizontal="center" vertical="center" wrapText="1"/>
      <protection locked="0"/>
    </xf>
    <xf numFmtId="0" fontId="19" fillId="2" borderId="10" xfId="5" applyFont="1" applyFill="1" applyBorder="1" applyAlignment="1" applyProtection="1">
      <alignment horizontal="center" vertical="center" wrapText="1"/>
      <protection locked="0"/>
    </xf>
    <xf numFmtId="0" fontId="19" fillId="2" borderId="11" xfId="5" applyFont="1" applyFill="1" applyBorder="1" applyAlignment="1" applyProtection="1">
      <alignment horizontal="center" vertical="center" wrapText="1"/>
      <protection locked="0"/>
    </xf>
    <xf numFmtId="0" fontId="19" fillId="2" borderId="1" xfId="5" applyFont="1" applyFill="1" applyBorder="1" applyAlignment="1">
      <alignment horizontal="center" vertical="center"/>
    </xf>
    <xf numFmtId="0" fontId="19" fillId="2" borderId="3" xfId="5" applyFont="1" applyFill="1" applyBorder="1" applyAlignment="1">
      <alignment horizontal="center" vertical="center"/>
    </xf>
    <xf numFmtId="0" fontId="19" fillId="2" borderId="4" xfId="5" applyFont="1" applyFill="1" applyBorder="1" applyAlignment="1">
      <alignment horizontal="center" vertical="center"/>
    </xf>
    <xf numFmtId="0" fontId="19" fillId="2" borderId="5" xfId="5" applyFont="1" applyFill="1" applyBorder="1" applyAlignment="1">
      <alignment horizontal="center" vertical="center"/>
    </xf>
    <xf numFmtId="0" fontId="19" fillId="2" borderId="6" xfId="5" applyFont="1" applyFill="1" applyBorder="1" applyAlignment="1">
      <alignment horizontal="center" vertical="center"/>
    </xf>
    <xf numFmtId="0" fontId="19" fillId="2" borderId="8" xfId="5" applyFont="1" applyFill="1" applyBorder="1" applyAlignment="1">
      <alignment horizontal="center" vertical="center"/>
    </xf>
    <xf numFmtId="0" fontId="19" fillId="2" borderId="12" xfId="5" applyFont="1" applyFill="1" applyBorder="1" applyAlignment="1">
      <alignment horizontal="center" vertical="center" wrapText="1"/>
    </xf>
    <xf numFmtId="0" fontId="19" fillId="2" borderId="15" xfId="5" applyFont="1" applyFill="1" applyBorder="1" applyAlignment="1">
      <alignment horizontal="center" vertical="center" wrapText="1"/>
    </xf>
    <xf numFmtId="0" fontId="19" fillId="2" borderId="1" xfId="5" applyFont="1" applyFill="1" applyBorder="1" applyAlignment="1">
      <alignment horizontal="center" vertical="center" wrapText="1"/>
    </xf>
    <xf numFmtId="0" fontId="19" fillId="2" borderId="3" xfId="5" applyFont="1" applyFill="1" applyBorder="1" applyAlignment="1">
      <alignment horizontal="center" vertical="center" wrapText="1"/>
    </xf>
    <xf numFmtId="0" fontId="19" fillId="2" borderId="4" xfId="5" applyFont="1" applyFill="1" applyBorder="1" applyAlignment="1">
      <alignment horizontal="center" vertical="center" wrapText="1"/>
    </xf>
    <xf numFmtId="0" fontId="19" fillId="2" borderId="5" xfId="5" applyFont="1" applyFill="1" applyBorder="1" applyAlignment="1">
      <alignment horizontal="center" vertical="center" wrapText="1"/>
    </xf>
    <xf numFmtId="0" fontId="19" fillId="2" borderId="6" xfId="5" applyFont="1" applyFill="1" applyBorder="1" applyAlignment="1">
      <alignment horizontal="center" vertical="center" wrapText="1"/>
    </xf>
    <xf numFmtId="0" fontId="19" fillId="2" borderId="8" xfId="5" applyFont="1" applyFill="1" applyBorder="1" applyAlignment="1">
      <alignment horizontal="center" vertical="center" wrapText="1"/>
    </xf>
    <xf numFmtId="0" fontId="0" fillId="0" borderId="0" xfId="5" applyFont="1" applyFill="1" applyBorder="1" applyAlignment="1" applyProtection="1">
      <alignment horizontal="center" vertical="top"/>
      <protection locked="0"/>
    </xf>
    <xf numFmtId="0" fontId="31" fillId="0" borderId="0" xfId="5" applyFont="1" applyFill="1" applyBorder="1" applyAlignment="1" applyProtection="1">
      <alignment horizontal="center" vertical="top"/>
      <protection locked="0"/>
    </xf>
    <xf numFmtId="0" fontId="19" fillId="0" borderId="4" xfId="5" applyFont="1" applyFill="1" applyBorder="1" applyAlignment="1" applyProtection="1">
      <alignment horizontal="left" vertical="top" wrapText="1"/>
    </xf>
    <xf numFmtId="0" fontId="19" fillId="0" borderId="5" xfId="5" applyFont="1" applyFill="1" applyBorder="1" applyAlignment="1" applyProtection="1">
      <alignment horizontal="left" vertical="top" wrapText="1"/>
    </xf>
    <xf numFmtId="0" fontId="0" fillId="0" borderId="0" xfId="5" applyFont="1" applyFill="1" applyBorder="1" applyAlignment="1" applyProtection="1">
      <alignment horizontal="left" vertical="top" wrapText="1"/>
      <protection locked="0"/>
    </xf>
    <xf numFmtId="0" fontId="19" fillId="2" borderId="9" xfId="10" applyFont="1" applyFill="1" applyBorder="1" applyAlignment="1" applyProtection="1">
      <alignment horizontal="center" vertical="center" wrapText="1"/>
      <protection locked="0"/>
    </xf>
    <xf numFmtId="0" fontId="19" fillId="2" borderId="10" xfId="10" applyFont="1" applyFill="1" applyBorder="1" applyAlignment="1" applyProtection="1">
      <alignment horizontal="center" vertical="center" wrapText="1"/>
      <protection locked="0"/>
    </xf>
    <xf numFmtId="0" fontId="19" fillId="2" borderId="11" xfId="10" applyFont="1" applyFill="1" applyBorder="1" applyAlignment="1" applyProtection="1">
      <alignment horizontal="center" vertical="center" wrapText="1"/>
      <protection locked="0"/>
    </xf>
    <xf numFmtId="0" fontId="19" fillId="2" borderId="1" xfId="10" applyFont="1" applyFill="1" applyBorder="1" applyAlignment="1">
      <alignment horizontal="center" vertical="center"/>
    </xf>
    <xf numFmtId="0" fontId="19" fillId="2" borderId="3" xfId="10" applyFont="1" applyFill="1" applyBorder="1" applyAlignment="1">
      <alignment horizontal="center" vertical="center"/>
    </xf>
    <xf numFmtId="0" fontId="19" fillId="2" borderId="4" xfId="10" applyFont="1" applyFill="1" applyBorder="1" applyAlignment="1">
      <alignment horizontal="center" vertical="center"/>
    </xf>
    <xf numFmtId="0" fontId="19" fillId="2" borderId="5" xfId="10" applyFont="1" applyFill="1" applyBorder="1" applyAlignment="1">
      <alignment horizontal="center" vertical="center"/>
    </xf>
    <xf numFmtId="0" fontId="19" fillId="2" borderId="6" xfId="10" applyFont="1" applyFill="1" applyBorder="1" applyAlignment="1">
      <alignment horizontal="center" vertical="center"/>
    </xf>
    <xf numFmtId="0" fontId="19" fillId="2" borderId="8" xfId="10" applyFont="1" applyFill="1" applyBorder="1" applyAlignment="1">
      <alignment horizontal="center" vertical="center"/>
    </xf>
    <xf numFmtId="4" fontId="19" fillId="2" borderId="12" xfId="10" applyNumberFormat="1" applyFont="1" applyFill="1" applyBorder="1" applyAlignment="1">
      <alignment horizontal="center" vertical="center" wrapText="1"/>
    </xf>
    <xf numFmtId="4" fontId="19" fillId="2" borderId="15" xfId="10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165" fontId="19" fillId="2" borderId="1" xfId="11" applyNumberFormat="1" applyFont="1" applyFill="1" applyBorder="1" applyAlignment="1" applyProtection="1">
      <alignment horizontal="center" vertical="center" wrapText="1"/>
    </xf>
    <xf numFmtId="165" fontId="19" fillId="2" borderId="6" xfId="11" applyNumberFormat="1" applyFont="1" applyFill="1" applyBorder="1" applyAlignment="1" applyProtection="1">
      <alignment horizontal="center" vertical="center" wrapText="1"/>
    </xf>
    <xf numFmtId="165" fontId="19" fillId="2" borderId="9" xfId="11" applyNumberFormat="1" applyFont="1" applyFill="1" applyBorder="1" applyAlignment="1" applyProtection="1">
      <alignment horizontal="center" vertical="center"/>
      <protection locked="0"/>
    </xf>
    <xf numFmtId="165" fontId="19" fillId="2" borderId="10" xfId="11" applyNumberFormat="1" applyFont="1" applyFill="1" applyBorder="1" applyAlignment="1" applyProtection="1">
      <alignment horizontal="center" vertical="center"/>
      <protection locked="0"/>
    </xf>
    <xf numFmtId="165" fontId="19" fillId="2" borderId="11" xfId="11" applyNumberFormat="1" applyFont="1" applyFill="1" applyBorder="1" applyAlignment="1" applyProtection="1">
      <alignment horizontal="center" vertical="center"/>
      <protection locked="0"/>
    </xf>
    <xf numFmtId="165" fontId="19" fillId="2" borderId="9" xfId="11" applyNumberFormat="1" applyFont="1" applyFill="1" applyBorder="1" applyAlignment="1" applyProtection="1">
      <alignment horizontal="center" vertical="center" wrapText="1"/>
    </xf>
    <xf numFmtId="165" fontId="19" fillId="2" borderId="10" xfId="11" applyNumberFormat="1" applyFont="1" applyFill="1" applyBorder="1" applyAlignment="1" applyProtection="1">
      <alignment horizontal="center" vertical="center" wrapText="1"/>
    </xf>
    <xf numFmtId="165" fontId="19" fillId="2" borderId="11" xfId="11" applyNumberFormat="1" applyFont="1" applyFill="1" applyBorder="1" applyAlignment="1" applyProtection="1">
      <alignment horizontal="center" vertical="center" wrapText="1"/>
    </xf>
    <xf numFmtId="0" fontId="19" fillId="2" borderId="13" xfId="12" applyFont="1" applyFill="1" applyBorder="1" applyAlignment="1" applyProtection="1">
      <alignment horizontal="center" vertical="center" wrapText="1"/>
      <protection locked="0"/>
    </xf>
    <xf numFmtId="165" fontId="19" fillId="2" borderId="13" xfId="11" applyNumberFormat="1" applyFont="1" applyFill="1" applyBorder="1" applyAlignment="1" applyProtection="1">
      <alignment horizontal="center" vertical="center"/>
      <protection locked="0"/>
    </xf>
    <xf numFmtId="165" fontId="19" fillId="2" borderId="13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2" applyFont="1" applyAlignment="1" applyProtection="1">
      <alignment horizontal="center"/>
      <protection locked="0"/>
    </xf>
    <xf numFmtId="0" fontId="31" fillId="0" borderId="0" xfId="12" applyFont="1" applyAlignment="1" applyProtection="1">
      <alignment horizontal="center"/>
      <protection locked="0"/>
    </xf>
    <xf numFmtId="0" fontId="0" fillId="0" borderId="0" xfId="13" applyFont="1" applyAlignment="1">
      <alignment horizontal="center"/>
    </xf>
    <xf numFmtId="0" fontId="31" fillId="0" borderId="0" xfId="13" applyFont="1" applyAlignment="1">
      <alignment horizontal="center"/>
    </xf>
    <xf numFmtId="0" fontId="19" fillId="2" borderId="9" xfId="13" applyFont="1" applyFill="1" applyBorder="1" applyAlignment="1" applyProtection="1">
      <alignment horizontal="center" vertical="center" wrapText="1"/>
      <protection locked="0"/>
    </xf>
    <xf numFmtId="0" fontId="19" fillId="2" borderId="10" xfId="13" applyFont="1" applyFill="1" applyBorder="1" applyAlignment="1" applyProtection="1">
      <alignment horizontal="center" vertical="center" wrapText="1"/>
      <protection locked="0"/>
    </xf>
    <xf numFmtId="0" fontId="19" fillId="2" borderId="11" xfId="13" applyFont="1" applyFill="1" applyBorder="1" applyAlignment="1" applyProtection="1">
      <alignment horizontal="center" vertical="center" wrapText="1"/>
      <protection locked="0"/>
    </xf>
    <xf numFmtId="0" fontId="19" fillId="2" borderId="9" xfId="13" applyFont="1" applyFill="1" applyBorder="1" applyAlignment="1">
      <alignment horizontal="center" vertical="center"/>
    </xf>
    <xf numFmtId="0" fontId="19" fillId="2" borderId="11" xfId="13" applyFont="1" applyFill="1" applyBorder="1" applyAlignment="1">
      <alignment horizontal="center" vertical="center"/>
    </xf>
    <xf numFmtId="0" fontId="0" fillId="0" borderId="0" xfId="13" applyFont="1" applyAlignment="1" applyProtection="1">
      <alignment horizontal="center"/>
      <protection locked="0"/>
    </xf>
    <xf numFmtId="0" fontId="31" fillId="0" borderId="0" xfId="13" applyFont="1" applyAlignment="1" applyProtection="1">
      <alignment horizontal="center"/>
      <protection locked="0"/>
    </xf>
    <xf numFmtId="0" fontId="19" fillId="0" borderId="9" xfId="13" applyFont="1" applyFill="1" applyBorder="1" applyAlignment="1" applyProtection="1">
      <alignment horizontal="center"/>
      <protection locked="0"/>
    </xf>
    <xf numFmtId="0" fontId="33" fillId="0" borderId="11" xfId="13" applyFont="1" applyBorder="1" applyAlignment="1">
      <alignment horizontal="center"/>
    </xf>
    <xf numFmtId="0" fontId="51" fillId="5" borderId="12" xfId="400" applyFont="1" applyFill="1" applyBorder="1" applyAlignment="1">
      <alignment horizontal="center" vertical="center"/>
    </xf>
    <xf numFmtId="0" fontId="51" fillId="5" borderId="15" xfId="400" applyFont="1" applyFill="1" applyBorder="1" applyAlignment="1">
      <alignment horizontal="center" vertical="center"/>
    </xf>
    <xf numFmtId="0" fontId="19" fillId="5" borderId="1" xfId="400" applyFont="1" applyFill="1" applyBorder="1" applyAlignment="1">
      <alignment horizontal="center"/>
    </xf>
    <xf numFmtId="0" fontId="19" fillId="5" borderId="2" xfId="400" applyFont="1" applyFill="1" applyBorder="1" applyAlignment="1">
      <alignment horizontal="center"/>
    </xf>
    <xf numFmtId="0" fontId="19" fillId="5" borderId="3" xfId="400" applyFont="1" applyFill="1" applyBorder="1" applyAlignment="1">
      <alignment horizontal="center"/>
    </xf>
    <xf numFmtId="0" fontId="19" fillId="5" borderId="4" xfId="400" applyFont="1" applyFill="1" applyBorder="1" applyAlignment="1">
      <alignment horizontal="center"/>
    </xf>
    <xf numFmtId="0" fontId="19" fillId="5" borderId="0" xfId="400" applyFont="1" applyFill="1" applyBorder="1" applyAlignment="1">
      <alignment horizontal="center"/>
    </xf>
    <xf numFmtId="0" fontId="19" fillId="5" borderId="5" xfId="400" applyFont="1" applyFill="1" applyBorder="1" applyAlignment="1">
      <alignment horizontal="center"/>
    </xf>
    <xf numFmtId="0" fontId="19" fillId="5" borderId="6" xfId="400" applyFont="1" applyFill="1" applyBorder="1" applyAlignment="1">
      <alignment horizontal="center"/>
    </xf>
    <xf numFmtId="0" fontId="19" fillId="5" borderId="7" xfId="400" applyFont="1" applyFill="1" applyBorder="1" applyAlignment="1">
      <alignment horizontal="center"/>
    </xf>
    <xf numFmtId="0" fontId="19" fillId="5" borderId="8" xfId="400" applyFont="1" applyFill="1" applyBorder="1" applyAlignment="1">
      <alignment horizontal="center"/>
    </xf>
    <xf numFmtId="0" fontId="52" fillId="5" borderId="9" xfId="400" applyFont="1" applyFill="1" applyBorder="1" applyAlignment="1">
      <alignment horizontal="left" vertical="center"/>
    </xf>
    <xf numFmtId="0" fontId="52" fillId="5" borderId="11" xfId="400" applyFont="1" applyFill="1" applyBorder="1" applyAlignment="1">
      <alignment horizontal="left" vertical="center"/>
    </xf>
    <xf numFmtId="0" fontId="51" fillId="5" borderId="9" xfId="400" applyFont="1" applyFill="1" applyBorder="1" applyAlignment="1">
      <alignment horizontal="center" vertical="center"/>
    </xf>
    <xf numFmtId="0" fontId="51" fillId="5" borderId="10" xfId="400" applyFont="1" applyFill="1" applyBorder="1" applyAlignment="1">
      <alignment horizontal="center" vertical="center"/>
    </xf>
    <xf numFmtId="0" fontId="51" fillId="5" borderId="11" xfId="400" applyFont="1" applyFill="1" applyBorder="1" applyAlignment="1">
      <alignment horizontal="center" vertical="center"/>
    </xf>
    <xf numFmtId="0" fontId="51" fillId="5" borderId="13" xfId="94" applyFont="1" applyFill="1" applyBorder="1" applyAlignment="1">
      <alignment horizontal="center" vertical="center" wrapText="1"/>
    </xf>
    <xf numFmtId="0" fontId="52" fillId="5" borderId="12" xfId="400" applyFont="1" applyFill="1" applyBorder="1" applyAlignment="1">
      <alignment horizontal="center" vertical="center" wrapText="1"/>
    </xf>
    <xf numFmtId="0" fontId="52" fillId="5" borderId="15" xfId="400" applyFont="1" applyFill="1" applyBorder="1" applyAlignment="1">
      <alignment horizontal="center" vertical="center" wrapText="1"/>
    </xf>
    <xf numFmtId="0" fontId="51" fillId="5" borderId="10" xfId="94" applyFont="1" applyFill="1" applyBorder="1" applyAlignment="1">
      <alignment horizontal="center" vertical="center" wrapText="1"/>
    </xf>
    <xf numFmtId="0" fontId="51" fillId="5" borderId="11" xfId="94" applyFont="1" applyFill="1" applyBorder="1" applyAlignment="1">
      <alignment horizontal="center" vertical="center" wrapText="1"/>
    </xf>
    <xf numFmtId="0" fontId="29" fillId="3" borderId="10" xfId="400" applyFont="1" applyFill="1" applyBorder="1" applyAlignment="1">
      <alignment horizontal="left" vertical="center" wrapText="1" indent="3"/>
    </xf>
    <xf numFmtId="0" fontId="29" fillId="3" borderId="11" xfId="400" applyFont="1" applyFill="1" applyBorder="1" applyAlignment="1">
      <alignment horizontal="left" vertical="center" wrapText="1" indent="3"/>
    </xf>
    <xf numFmtId="0" fontId="24" fillId="0" borderId="0" xfId="400" applyFont="1" applyAlignment="1">
      <alignment horizontal="center"/>
    </xf>
    <xf numFmtId="0" fontId="24" fillId="3" borderId="0" xfId="400" applyFont="1" applyFill="1" applyAlignment="1">
      <alignment horizontal="center"/>
    </xf>
    <xf numFmtId="0" fontId="51" fillId="5" borderId="12" xfId="94" applyFont="1" applyFill="1" applyBorder="1" applyAlignment="1">
      <alignment horizontal="center" vertical="center" wrapText="1"/>
    </xf>
    <xf numFmtId="0" fontId="51" fillId="5" borderId="15" xfId="94" applyFont="1" applyFill="1" applyBorder="1" applyAlignment="1">
      <alignment horizontal="center" vertical="center" wrapText="1"/>
    </xf>
    <xf numFmtId="0" fontId="51" fillId="5" borderId="9" xfId="94" applyFont="1" applyFill="1" applyBorder="1" applyAlignment="1">
      <alignment horizontal="center" vertical="center" wrapText="1"/>
    </xf>
    <xf numFmtId="9" fontId="29" fillId="3" borderId="9" xfId="93" applyFont="1" applyFill="1" applyBorder="1" applyAlignment="1">
      <alignment horizontal="center"/>
    </xf>
    <xf numFmtId="9" fontId="29" fillId="3" borderId="11" xfId="93" applyFont="1" applyFill="1" applyBorder="1" applyAlignment="1">
      <alignment horizontal="center"/>
    </xf>
    <xf numFmtId="0" fontId="19" fillId="5" borderId="1" xfId="87" applyFont="1" applyFill="1" applyBorder="1" applyAlignment="1">
      <alignment horizontal="center"/>
    </xf>
    <xf numFmtId="0" fontId="19" fillId="5" borderId="2" xfId="87" applyFont="1" applyFill="1" applyBorder="1" applyAlignment="1">
      <alignment horizontal="center"/>
    </xf>
    <xf numFmtId="0" fontId="19" fillId="5" borderId="3" xfId="87" applyFont="1" applyFill="1" applyBorder="1" applyAlignment="1">
      <alignment horizontal="center"/>
    </xf>
    <xf numFmtId="0" fontId="19" fillId="5" borderId="4" xfId="87" applyFont="1" applyFill="1" applyBorder="1" applyAlignment="1">
      <alignment horizontal="center"/>
    </xf>
    <xf numFmtId="0" fontId="19" fillId="5" borderId="0" xfId="87" applyFont="1" applyFill="1" applyBorder="1" applyAlignment="1">
      <alignment horizontal="center"/>
    </xf>
    <xf numFmtId="0" fontId="19" fillId="5" borderId="5" xfId="87" applyFont="1" applyFill="1" applyBorder="1" applyAlignment="1">
      <alignment horizontal="center"/>
    </xf>
    <xf numFmtId="0" fontId="19" fillId="5" borderId="6" xfId="87" applyFont="1" applyFill="1" applyBorder="1" applyAlignment="1">
      <alignment horizontal="center"/>
    </xf>
    <xf numFmtId="0" fontId="19" fillId="5" borderId="7" xfId="87" applyFont="1" applyFill="1" applyBorder="1" applyAlignment="1">
      <alignment horizontal="center"/>
    </xf>
    <xf numFmtId="0" fontId="19" fillId="5" borderId="8" xfId="87" applyFont="1" applyFill="1" applyBorder="1" applyAlignment="1">
      <alignment horizontal="center"/>
    </xf>
    <xf numFmtId="0" fontId="19" fillId="5" borderId="13" xfId="87" applyFont="1" applyFill="1" applyBorder="1" applyAlignment="1">
      <alignment horizontal="center" vertical="center" wrapText="1"/>
    </xf>
    <xf numFmtId="0" fontId="29" fillId="5" borderId="13" xfId="87" applyFont="1" applyFill="1" applyBorder="1" applyAlignment="1">
      <alignment horizontal="center"/>
    </xf>
    <xf numFmtId="0" fontId="24" fillId="0" borderId="13" xfId="87" applyFont="1" applyFill="1" applyBorder="1" applyAlignment="1">
      <alignment horizontal="center" vertical="center" wrapText="1"/>
    </xf>
    <xf numFmtId="0" fontId="24" fillId="3" borderId="13" xfId="87" applyFont="1" applyFill="1" applyBorder="1" applyAlignment="1">
      <alignment horizontal="center" vertical="center" wrapText="1"/>
    </xf>
    <xf numFmtId="0" fontId="29" fillId="3" borderId="10" xfId="87" applyFont="1" applyFill="1" applyBorder="1" applyAlignment="1">
      <alignment horizontal="center" vertical="center" wrapText="1"/>
    </xf>
    <xf numFmtId="0" fontId="29" fillId="3" borderId="11" xfId="87" applyFont="1" applyFill="1" applyBorder="1" applyAlignment="1">
      <alignment horizontal="center" vertical="center" wrapText="1"/>
    </xf>
    <xf numFmtId="43" fontId="24" fillId="0" borderId="0" xfId="5" applyNumberFormat="1" applyFont="1" applyFill="1" applyBorder="1"/>
  </cellXfs>
  <cellStyles count="403">
    <cellStyle name="=C:\WINNT\SYSTEM32\COMMAND.COM" xfId="43"/>
    <cellStyle name="Euro" xfId="25"/>
    <cellStyle name="Millares" xfId="399" builtinId="3"/>
    <cellStyle name="Millares 2" xfId="2"/>
    <cellStyle name="Millares 2 10" xfId="65"/>
    <cellStyle name="Millares 2 10 2" xfId="161"/>
    <cellStyle name="Millares 2 10 2 2" xfId="348"/>
    <cellStyle name="Millares 2 10 3" xfId="255"/>
    <cellStyle name="Millares 2 11" xfId="75"/>
    <cellStyle name="Millares 2 11 2" xfId="171"/>
    <cellStyle name="Millares 2 11 2 2" xfId="358"/>
    <cellStyle name="Millares 2 11 3" xfId="265"/>
    <cellStyle name="Millares 2 12" xfId="82"/>
    <cellStyle name="Millares 2 12 2" xfId="178"/>
    <cellStyle name="Millares 2 12 2 2" xfId="365"/>
    <cellStyle name="Millares 2 12 3" xfId="272"/>
    <cellStyle name="Millares 2 13" xfId="99"/>
    <cellStyle name="Millares 2 13 2" xfId="287"/>
    <cellStyle name="Millares 2 14" xfId="109"/>
    <cellStyle name="Millares 2 14 2" xfId="297"/>
    <cellStyle name="Millares 2 15" xfId="192"/>
    <cellStyle name="Millares 2 16" xfId="203"/>
    <cellStyle name="Millares 2 17" xfId="378"/>
    <cellStyle name="Millares 2 18" xfId="388"/>
    <cellStyle name="Millares 2 2" xfId="3"/>
    <cellStyle name="Millares 2 2 10" xfId="110"/>
    <cellStyle name="Millares 2 2 10 2" xfId="298"/>
    <cellStyle name="Millares 2 2 11" xfId="193"/>
    <cellStyle name="Millares 2 2 12" xfId="204"/>
    <cellStyle name="Millares 2 2 13" xfId="379"/>
    <cellStyle name="Millares 2 2 14" xfId="389"/>
    <cellStyle name="Millares 2 2 2" xfId="24"/>
    <cellStyle name="Millares 2 2 2 2" xfId="127"/>
    <cellStyle name="Millares 2 2 2 2 2" xfId="314"/>
    <cellStyle name="Millares 2 2 2 3" xfId="221"/>
    <cellStyle name="Millares 2 2 3" xfId="32"/>
    <cellStyle name="Millares 2 2 3 2" xfId="130"/>
    <cellStyle name="Millares 2 2 3 2 2" xfId="317"/>
    <cellStyle name="Millares 2 2 3 3" xfId="224"/>
    <cellStyle name="Millares 2 2 4" xfId="50"/>
    <cellStyle name="Millares 2 2 4 2" xfId="147"/>
    <cellStyle name="Millares 2 2 4 2 2" xfId="334"/>
    <cellStyle name="Millares 2 2 4 3" xfId="241"/>
    <cellStyle name="Millares 2 2 5" xfId="58"/>
    <cellStyle name="Millares 2 2 5 2" xfId="154"/>
    <cellStyle name="Millares 2 2 5 2 2" xfId="341"/>
    <cellStyle name="Millares 2 2 5 3" xfId="248"/>
    <cellStyle name="Millares 2 2 6" xfId="66"/>
    <cellStyle name="Millares 2 2 6 2" xfId="162"/>
    <cellStyle name="Millares 2 2 6 2 2" xfId="349"/>
    <cellStyle name="Millares 2 2 6 3" xfId="256"/>
    <cellStyle name="Millares 2 2 7" xfId="76"/>
    <cellStyle name="Millares 2 2 7 2" xfId="172"/>
    <cellStyle name="Millares 2 2 7 2 2" xfId="359"/>
    <cellStyle name="Millares 2 2 7 3" xfId="266"/>
    <cellStyle name="Millares 2 2 8" xfId="83"/>
    <cellStyle name="Millares 2 2 8 2" xfId="179"/>
    <cellStyle name="Millares 2 2 8 2 2" xfId="366"/>
    <cellStyle name="Millares 2 2 8 3" xfId="273"/>
    <cellStyle name="Millares 2 2 9" xfId="100"/>
    <cellStyle name="Millares 2 2 9 2" xfId="288"/>
    <cellStyle name="Millares 2 3" xfId="4"/>
    <cellStyle name="Millares 2 3 10" xfId="111"/>
    <cellStyle name="Millares 2 3 10 2" xfId="299"/>
    <cellStyle name="Millares 2 3 11" xfId="194"/>
    <cellStyle name="Millares 2 3 12" xfId="205"/>
    <cellStyle name="Millares 2 3 13" xfId="380"/>
    <cellStyle name="Millares 2 3 14" xfId="390"/>
    <cellStyle name="Millares 2 3 2" xfId="23"/>
    <cellStyle name="Millares 2 3 2 2" xfId="126"/>
    <cellStyle name="Millares 2 3 2 2 2" xfId="313"/>
    <cellStyle name="Millares 2 3 2 3" xfId="220"/>
    <cellStyle name="Millares 2 3 3" xfId="33"/>
    <cellStyle name="Millares 2 3 3 2" xfId="131"/>
    <cellStyle name="Millares 2 3 3 2 2" xfId="318"/>
    <cellStyle name="Millares 2 3 3 3" xfId="225"/>
    <cellStyle name="Millares 2 3 4" xfId="51"/>
    <cellStyle name="Millares 2 3 4 2" xfId="148"/>
    <cellStyle name="Millares 2 3 4 2 2" xfId="335"/>
    <cellStyle name="Millares 2 3 4 3" xfId="242"/>
    <cellStyle name="Millares 2 3 5" xfId="59"/>
    <cellStyle name="Millares 2 3 5 2" xfId="155"/>
    <cellStyle name="Millares 2 3 5 2 2" xfId="342"/>
    <cellStyle name="Millares 2 3 5 3" xfId="249"/>
    <cellStyle name="Millares 2 3 6" xfId="67"/>
    <cellStyle name="Millares 2 3 6 2" xfId="163"/>
    <cellStyle name="Millares 2 3 6 2 2" xfId="350"/>
    <cellStyle name="Millares 2 3 6 3" xfId="257"/>
    <cellStyle name="Millares 2 3 7" xfId="77"/>
    <cellStyle name="Millares 2 3 7 2" xfId="173"/>
    <cellStyle name="Millares 2 3 7 2 2" xfId="360"/>
    <cellStyle name="Millares 2 3 7 3" xfId="267"/>
    <cellStyle name="Millares 2 3 8" xfId="84"/>
    <cellStyle name="Millares 2 3 8 2" xfId="180"/>
    <cellStyle name="Millares 2 3 8 2 2" xfId="367"/>
    <cellStyle name="Millares 2 3 8 3" xfId="274"/>
    <cellStyle name="Millares 2 3 9" xfId="101"/>
    <cellStyle name="Millares 2 3 9 2" xfId="289"/>
    <cellStyle name="Millares 2 4" xfId="7"/>
    <cellStyle name="Millares 2 4 2" xfId="114"/>
    <cellStyle name="Millares 2 4 2 2" xfId="302"/>
    <cellStyle name="Millares 2 4 3" xfId="208"/>
    <cellStyle name="Millares 2 5" xfId="11"/>
    <cellStyle name="Millares 2 5 2" xfId="116"/>
    <cellStyle name="Millares 2 5 2 2" xfId="304"/>
    <cellStyle name="Millares 2 5 3" xfId="210"/>
    <cellStyle name="Millares 2 6" xfId="15"/>
    <cellStyle name="Millares 2 6 2" xfId="119"/>
    <cellStyle name="Millares 2 6 2 2" xfId="307"/>
    <cellStyle name="Millares 2 6 3" xfId="213"/>
    <cellStyle name="Millares 2 7" xfId="31"/>
    <cellStyle name="Millares 2 7 2" xfId="129"/>
    <cellStyle name="Millares 2 7 2 2" xfId="316"/>
    <cellStyle name="Millares 2 7 3" xfId="223"/>
    <cellStyle name="Millares 2 8" xfId="45"/>
    <cellStyle name="Millares 2 8 2" xfId="142"/>
    <cellStyle name="Millares 2 8 2 2" xfId="329"/>
    <cellStyle name="Millares 2 8 3" xfId="236"/>
    <cellStyle name="Millares 2 9" xfId="57"/>
    <cellStyle name="Millares 2 9 2" xfId="153"/>
    <cellStyle name="Millares 2 9 2 2" xfId="340"/>
    <cellStyle name="Millares 2 9 3" xfId="247"/>
    <cellStyle name="Millares 3" xfId="6"/>
    <cellStyle name="Millares 3 10" xfId="113"/>
    <cellStyle name="Millares 3 10 2" xfId="301"/>
    <cellStyle name="Millares 3 11" xfId="195"/>
    <cellStyle name="Millares 3 12" xfId="207"/>
    <cellStyle name="Millares 3 13" xfId="381"/>
    <cellStyle name="Millares 3 14" xfId="391"/>
    <cellStyle name="Millares 3 2" xfId="22"/>
    <cellStyle name="Millares 3 2 2" xfId="125"/>
    <cellStyle name="Millares 3 2 2 2" xfId="312"/>
    <cellStyle name="Millares 3 2 3" xfId="219"/>
    <cellStyle name="Millares 3 3" xfId="34"/>
    <cellStyle name="Millares 3 3 2" xfId="132"/>
    <cellStyle name="Millares 3 3 2 2" xfId="319"/>
    <cellStyle name="Millares 3 3 3" xfId="226"/>
    <cellStyle name="Millares 3 4" xfId="52"/>
    <cellStyle name="Millares 3 4 2" xfId="149"/>
    <cellStyle name="Millares 3 4 2 2" xfId="336"/>
    <cellStyle name="Millares 3 4 3" xfId="243"/>
    <cellStyle name="Millares 3 5" xfId="60"/>
    <cellStyle name="Millares 3 5 2" xfId="156"/>
    <cellStyle name="Millares 3 5 2 2" xfId="343"/>
    <cellStyle name="Millares 3 5 3" xfId="250"/>
    <cellStyle name="Millares 3 6" xfId="68"/>
    <cellStyle name="Millares 3 6 2" xfId="164"/>
    <cellStyle name="Millares 3 6 2 2" xfId="351"/>
    <cellStyle name="Millares 3 6 3" xfId="258"/>
    <cellStyle name="Millares 3 7" xfId="78"/>
    <cellStyle name="Millares 3 7 2" xfId="174"/>
    <cellStyle name="Millares 3 7 2 2" xfId="361"/>
    <cellStyle name="Millares 3 7 3" xfId="268"/>
    <cellStyle name="Millares 3 8" xfId="85"/>
    <cellStyle name="Millares 3 8 2" xfId="181"/>
    <cellStyle name="Millares 3 8 2 2" xfId="368"/>
    <cellStyle name="Millares 3 8 3" xfId="275"/>
    <cellStyle name="Millares 3 9" xfId="102"/>
    <cellStyle name="Millares 3 9 2" xfId="290"/>
    <cellStyle name="Millares 4" xfId="96"/>
    <cellStyle name="Millares 4 2" xfId="190"/>
    <cellStyle name="Millares 4 2 2" xfId="377"/>
    <cellStyle name="Millares 4 3" xfId="284"/>
    <cellStyle name="Millares 5" xfId="402"/>
    <cellStyle name="Moneda 2" xfId="21"/>
    <cellStyle name="Moneda 2 10" xfId="196"/>
    <cellStyle name="Moneda 2 11" xfId="218"/>
    <cellStyle name="Moneda 2 12" xfId="382"/>
    <cellStyle name="Moneda 2 13" xfId="392"/>
    <cellStyle name="Moneda 2 2" xfId="35"/>
    <cellStyle name="Moneda 2 2 2" xfId="133"/>
    <cellStyle name="Moneda 2 2 2 2" xfId="320"/>
    <cellStyle name="Moneda 2 2 3" xfId="227"/>
    <cellStyle name="Moneda 2 3" xfId="53"/>
    <cellStyle name="Moneda 2 3 2" xfId="150"/>
    <cellStyle name="Moneda 2 3 2 2" xfId="337"/>
    <cellStyle name="Moneda 2 3 3" xfId="244"/>
    <cellStyle name="Moneda 2 4" xfId="61"/>
    <cellStyle name="Moneda 2 4 2" xfId="157"/>
    <cellStyle name="Moneda 2 4 2 2" xfId="344"/>
    <cellStyle name="Moneda 2 4 3" xfId="251"/>
    <cellStyle name="Moneda 2 5" xfId="69"/>
    <cellStyle name="Moneda 2 5 2" xfId="165"/>
    <cellStyle name="Moneda 2 5 2 2" xfId="352"/>
    <cellStyle name="Moneda 2 5 3" xfId="259"/>
    <cellStyle name="Moneda 2 6" xfId="79"/>
    <cellStyle name="Moneda 2 6 2" xfId="175"/>
    <cellStyle name="Moneda 2 6 2 2" xfId="362"/>
    <cellStyle name="Moneda 2 6 3" xfId="269"/>
    <cellStyle name="Moneda 2 7" xfId="86"/>
    <cellStyle name="Moneda 2 7 2" xfId="182"/>
    <cellStyle name="Moneda 2 7 2 2" xfId="369"/>
    <cellStyle name="Moneda 2 7 3" xfId="276"/>
    <cellStyle name="Moneda 2 8" xfId="103"/>
    <cellStyle name="Moneda 2 8 2" xfId="291"/>
    <cellStyle name="Moneda 2 9" xfId="124"/>
    <cellStyle name="Moneda 2 9 2" xfId="311"/>
    <cellStyle name="Normal" xfId="0" builtinId="0"/>
    <cellStyle name="Normal 2" xfId="5"/>
    <cellStyle name="Normal 2 10" xfId="74"/>
    <cellStyle name="Normal 2 10 2" xfId="170"/>
    <cellStyle name="Normal 2 10 2 2" xfId="357"/>
    <cellStyle name="Normal 2 10 3" xfId="264"/>
    <cellStyle name="Normal 2 11" xfId="87"/>
    <cellStyle name="Normal 2 11 2" xfId="183"/>
    <cellStyle name="Normal 2 11 2 2" xfId="370"/>
    <cellStyle name="Normal 2 11 3" xfId="277"/>
    <cellStyle name="Normal 2 12" xfId="104"/>
    <cellStyle name="Normal 2 12 2" xfId="292"/>
    <cellStyle name="Normal 2 13" xfId="112"/>
    <cellStyle name="Normal 2 13 2" xfId="300"/>
    <cellStyle name="Normal 2 14" xfId="197"/>
    <cellStyle name="Normal 2 15" xfId="206"/>
    <cellStyle name="Normal 2 16" xfId="383"/>
    <cellStyle name="Normal 2 17" xfId="393"/>
    <cellStyle name="Normal 2 2" xfId="1"/>
    <cellStyle name="Normal 2 3" xfId="12"/>
    <cellStyle name="Normal 2 4" xfId="13"/>
    <cellStyle name="Normal 2 4 2" xfId="117"/>
    <cellStyle name="Normal 2 4 2 2" xfId="305"/>
    <cellStyle name="Normal 2 4 3" xfId="211"/>
    <cellStyle name="Normal 2 5" xfId="16"/>
    <cellStyle name="Normal 2 5 2" xfId="120"/>
    <cellStyle name="Normal 2 5 2 2" xfId="308"/>
    <cellStyle name="Normal 2 5 3" xfId="214"/>
    <cellStyle name="Normal 2 6" xfId="36"/>
    <cellStyle name="Normal 2 6 2" xfId="134"/>
    <cellStyle name="Normal 2 6 2 2" xfId="321"/>
    <cellStyle name="Normal 2 6 3" xfId="228"/>
    <cellStyle name="Normal 2 7" xfId="46"/>
    <cellStyle name="Normal 2 7 2" xfId="143"/>
    <cellStyle name="Normal 2 7 2 2" xfId="330"/>
    <cellStyle name="Normal 2 7 3" xfId="237"/>
    <cellStyle name="Normal 2 8" xfId="62"/>
    <cellStyle name="Normal 2 8 2" xfId="158"/>
    <cellStyle name="Normal 2 8 2 2" xfId="345"/>
    <cellStyle name="Normal 2 8 3" xfId="252"/>
    <cellStyle name="Normal 2 9" xfId="70"/>
    <cellStyle name="Normal 2 9 2" xfId="166"/>
    <cellStyle name="Normal 2 9 2 2" xfId="353"/>
    <cellStyle name="Normal 2 9 3" xfId="260"/>
    <cellStyle name="Normal 3" xfId="10"/>
    <cellStyle name="Normal 3 2" xfId="37"/>
    <cellStyle name="Normal 3 2 2" xfId="9"/>
    <cellStyle name="Normal 3 2 2 2" xfId="115"/>
    <cellStyle name="Normal 3 2 2 2 2" xfId="303"/>
    <cellStyle name="Normal 3 2 2 3" xfId="209"/>
    <cellStyle name="Normal 3 2 3" xfId="135"/>
    <cellStyle name="Normal 3 2 3 2" xfId="322"/>
    <cellStyle name="Normal 3 2 4" xfId="229"/>
    <cellStyle name="Normal 3 3" xfId="88"/>
    <cellStyle name="Normal 3 3 2" xfId="184"/>
    <cellStyle name="Normal 3 3 2 2" xfId="371"/>
    <cellStyle name="Normal 3 3 3" xfId="278"/>
    <cellStyle name="Normal 3 4" xfId="106"/>
    <cellStyle name="Normal 3 4 2" xfId="294"/>
    <cellStyle name="Normal 3 5" xfId="199"/>
    <cellStyle name="Normal 3 6" xfId="384"/>
    <cellStyle name="Normal 3 7" xfId="394"/>
    <cellStyle name="Normal 4" xfId="17"/>
    <cellStyle name="Normal 4 2" xfId="27"/>
    <cellStyle name="Normal 4 3" xfId="26"/>
    <cellStyle name="Normal 4 4" xfId="121"/>
    <cellStyle name="Normal 4 5" xfId="215"/>
    <cellStyle name="Normal 5" xfId="18"/>
    <cellStyle name="Normal 5 10" xfId="216"/>
    <cellStyle name="Normal 5 11" xfId="387"/>
    <cellStyle name="Normal 5 2" xfId="29"/>
    <cellStyle name="Normal 5 3" xfId="28"/>
    <cellStyle name="Normal 5 4" xfId="38"/>
    <cellStyle name="Normal 5 4 2" xfId="136"/>
    <cellStyle name="Normal 5 4 2 2" xfId="323"/>
    <cellStyle name="Normal 5 4 3" xfId="230"/>
    <cellStyle name="Normal 5 5" xfId="47"/>
    <cellStyle name="Normal 5 5 2" xfId="144"/>
    <cellStyle name="Normal 5 5 2 2" xfId="331"/>
    <cellStyle name="Normal 5 5 3" xfId="238"/>
    <cellStyle name="Normal 5 6" xfId="91"/>
    <cellStyle name="Normal 5 6 2" xfId="187"/>
    <cellStyle name="Normal 5 6 2 2" xfId="374"/>
    <cellStyle name="Normal 5 6 3" xfId="281"/>
    <cellStyle name="Normal 5 7" xfId="97"/>
    <cellStyle name="Normal 5 7 2" xfId="285"/>
    <cellStyle name="Normal 5 8" xfId="122"/>
    <cellStyle name="Normal 5 8 2" xfId="309"/>
    <cellStyle name="Normal 5 9" xfId="200"/>
    <cellStyle name="Normal 56" xfId="19"/>
    <cellStyle name="Normal 56 2" xfId="41"/>
    <cellStyle name="Normal 56 2 2" xfId="139"/>
    <cellStyle name="Normal 56 2 2 2" xfId="326"/>
    <cellStyle name="Normal 56 2 3" xfId="233"/>
    <cellStyle name="Normal 56 3" xfId="48"/>
    <cellStyle name="Normal 56 3 2" xfId="145"/>
    <cellStyle name="Normal 56 3 2 2" xfId="332"/>
    <cellStyle name="Normal 56 3 3" xfId="239"/>
    <cellStyle name="Normal 56 4" xfId="92"/>
    <cellStyle name="Normal 56 4 2" xfId="188"/>
    <cellStyle name="Normal 56 4 2 2" xfId="375"/>
    <cellStyle name="Normal 56 4 3" xfId="282"/>
    <cellStyle name="Normal 56 5" xfId="98"/>
    <cellStyle name="Normal 56 5 2" xfId="286"/>
    <cellStyle name="Normal 56 6" xfId="198"/>
    <cellStyle name="Normal 56 7" xfId="395"/>
    <cellStyle name="Normal 6" xfId="14"/>
    <cellStyle name="Normal 6 10" xfId="118"/>
    <cellStyle name="Normal 6 10 2" xfId="306"/>
    <cellStyle name="Normal 6 11" xfId="201"/>
    <cellStyle name="Normal 6 12" xfId="212"/>
    <cellStyle name="Normal 6 13" xfId="385"/>
    <cellStyle name="Normal 6 14" xfId="396"/>
    <cellStyle name="Normal 6 2" xfId="30"/>
    <cellStyle name="Normal 6 2 10" xfId="202"/>
    <cellStyle name="Normal 6 2 11" xfId="222"/>
    <cellStyle name="Normal 6 2 12" xfId="386"/>
    <cellStyle name="Normal 6 2 13" xfId="397"/>
    <cellStyle name="Normal 6 2 2" xfId="40"/>
    <cellStyle name="Normal 6 2 2 2" xfId="138"/>
    <cellStyle name="Normal 6 2 2 2 2" xfId="325"/>
    <cellStyle name="Normal 6 2 2 3" xfId="232"/>
    <cellStyle name="Normal 6 2 3" xfId="55"/>
    <cellStyle name="Normal 6 2 3 2" xfId="152"/>
    <cellStyle name="Normal 6 2 3 2 2" xfId="339"/>
    <cellStyle name="Normal 6 2 3 3" xfId="246"/>
    <cellStyle name="Normal 6 2 4" xfId="64"/>
    <cellStyle name="Normal 6 2 4 2" xfId="160"/>
    <cellStyle name="Normal 6 2 4 2 2" xfId="347"/>
    <cellStyle name="Normal 6 2 4 3" xfId="254"/>
    <cellStyle name="Normal 6 2 5" xfId="72"/>
    <cellStyle name="Normal 6 2 5 2" xfId="168"/>
    <cellStyle name="Normal 6 2 5 2 2" xfId="355"/>
    <cellStyle name="Normal 6 2 5 3" xfId="262"/>
    <cellStyle name="Normal 6 2 6" xfId="81"/>
    <cellStyle name="Normal 6 2 6 2" xfId="177"/>
    <cellStyle name="Normal 6 2 6 2 2" xfId="364"/>
    <cellStyle name="Normal 6 2 6 3" xfId="271"/>
    <cellStyle name="Normal 6 2 7" xfId="90"/>
    <cellStyle name="Normal 6 2 7 2" xfId="186"/>
    <cellStyle name="Normal 6 2 7 2 2" xfId="373"/>
    <cellStyle name="Normal 6 2 7 3" xfId="280"/>
    <cellStyle name="Normal 6 2 8" xfId="108"/>
    <cellStyle name="Normal 6 2 8 2" xfId="296"/>
    <cellStyle name="Normal 6 2 9" xfId="128"/>
    <cellStyle name="Normal 6 2 9 2" xfId="315"/>
    <cellStyle name="Normal 6 3" xfId="39"/>
    <cellStyle name="Normal 6 3 2" xfId="137"/>
    <cellStyle name="Normal 6 3 2 2" xfId="324"/>
    <cellStyle name="Normal 6 3 3" xfId="231"/>
    <cellStyle name="Normal 6 4" xfId="54"/>
    <cellStyle name="Normal 6 4 2" xfId="151"/>
    <cellStyle name="Normal 6 4 2 2" xfId="338"/>
    <cellStyle name="Normal 6 4 3" xfId="245"/>
    <cellStyle name="Normal 6 5" xfId="63"/>
    <cellStyle name="Normal 6 5 2" xfId="159"/>
    <cellStyle name="Normal 6 5 2 2" xfId="346"/>
    <cellStyle name="Normal 6 5 3" xfId="253"/>
    <cellStyle name="Normal 6 6" xfId="71"/>
    <cellStyle name="Normal 6 6 2" xfId="167"/>
    <cellStyle name="Normal 6 6 2 2" xfId="354"/>
    <cellStyle name="Normal 6 6 3" xfId="261"/>
    <cellStyle name="Normal 6 7" xfId="80"/>
    <cellStyle name="Normal 6 7 2" xfId="176"/>
    <cellStyle name="Normal 6 7 2 2" xfId="363"/>
    <cellStyle name="Normal 6 7 3" xfId="270"/>
    <cellStyle name="Normal 6 8" xfId="89"/>
    <cellStyle name="Normal 6 8 2" xfId="185"/>
    <cellStyle name="Normal 6 8 2 2" xfId="372"/>
    <cellStyle name="Normal 6 8 3" xfId="279"/>
    <cellStyle name="Normal 6 9" xfId="107"/>
    <cellStyle name="Normal 6 9 2" xfId="295"/>
    <cellStyle name="Normal 7" xfId="44"/>
    <cellStyle name="Normal 7 2" xfId="141"/>
    <cellStyle name="Normal 7 2 2" xfId="328"/>
    <cellStyle name="Normal 7 3" xfId="235"/>
    <cellStyle name="Normal 8" xfId="73"/>
    <cellStyle name="Normal 8 2" xfId="169"/>
    <cellStyle name="Normal 8 2 2" xfId="356"/>
    <cellStyle name="Normal 8 3" xfId="263"/>
    <cellStyle name="Normal 9" xfId="400"/>
    <cellStyle name="Normal_141008Reportes Cuadros Institucionales-sectorialesADV" xfId="94"/>
    <cellStyle name="Porcentaje 2" xfId="8"/>
    <cellStyle name="Porcentaje 2 2" xfId="20"/>
    <cellStyle name="Porcentaje 2 2 2" xfId="123"/>
    <cellStyle name="Porcentaje 2 2 2 2" xfId="310"/>
    <cellStyle name="Porcentaje 2 2 3" xfId="217"/>
    <cellStyle name="Porcentaje 2 3" xfId="42"/>
    <cellStyle name="Porcentaje 2 3 2" xfId="140"/>
    <cellStyle name="Porcentaje 2 3 2 2" xfId="327"/>
    <cellStyle name="Porcentaje 2 3 3" xfId="234"/>
    <cellStyle name="Porcentaje 2 4" xfId="49"/>
    <cellStyle name="Porcentaje 2 4 2" xfId="146"/>
    <cellStyle name="Porcentaje 2 4 2 2" xfId="333"/>
    <cellStyle name="Porcentaje 2 4 3" xfId="240"/>
    <cellStyle name="Porcentaje 2 5" xfId="93"/>
    <cellStyle name="Porcentaje 2 5 2" xfId="189"/>
    <cellStyle name="Porcentaje 2 5 2 2" xfId="376"/>
    <cellStyle name="Porcentaje 2 5 3" xfId="283"/>
    <cellStyle name="Porcentaje 2 6" xfId="105"/>
    <cellStyle name="Porcentaje 2 6 2" xfId="293"/>
    <cellStyle name="Porcentaje 2 7" xfId="191"/>
    <cellStyle name="Porcentaje 2 8" xfId="398"/>
    <cellStyle name="Porcentaje 3" xfId="95"/>
    <cellStyle name="Porcentaje 4" xfId="401"/>
    <cellStyle name="Porcentual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0</xdr:row>
      <xdr:rowOff>39985</xdr:rowOff>
    </xdr:from>
    <xdr:ext cx="662318" cy="462434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9985"/>
          <a:ext cx="662318" cy="46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19049</xdr:rowOff>
    </xdr:from>
    <xdr:to>
      <xdr:col>1</xdr:col>
      <xdr:colOff>723900</xdr:colOff>
      <xdr:row>0</xdr:row>
      <xdr:rowOff>573891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49"/>
          <a:ext cx="809625" cy="554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17</xdr:row>
      <xdr:rowOff>28575</xdr:rowOff>
    </xdr:from>
    <xdr:to>
      <xdr:col>1</xdr:col>
      <xdr:colOff>800100</xdr:colOff>
      <xdr:row>19</xdr:row>
      <xdr:rowOff>143334</xdr:rowOff>
    </xdr:to>
    <xdr:pic>
      <xdr:nvPicPr>
        <xdr:cNvPr id="3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276600"/>
          <a:ext cx="876300" cy="60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27</xdr:row>
      <xdr:rowOff>38099</xdr:rowOff>
    </xdr:from>
    <xdr:to>
      <xdr:col>1</xdr:col>
      <xdr:colOff>790575</xdr:colOff>
      <xdr:row>27</xdr:row>
      <xdr:rowOff>676387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819774"/>
          <a:ext cx="847725" cy="63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16</xdr:row>
      <xdr:rowOff>38099</xdr:rowOff>
    </xdr:from>
    <xdr:to>
      <xdr:col>1</xdr:col>
      <xdr:colOff>708579</xdr:colOff>
      <xdr:row>16</xdr:row>
      <xdr:rowOff>666750</xdr:rowOff>
    </xdr:to>
    <xdr:pic>
      <xdr:nvPicPr>
        <xdr:cNvPr id="3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24224"/>
          <a:ext cx="756204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28576</xdr:colOff>
      <xdr:row>0</xdr:row>
      <xdr:rowOff>38100</xdr:rowOff>
    </xdr:from>
    <xdr:to>
      <xdr:col>1</xdr:col>
      <xdr:colOff>781050</xdr:colOff>
      <xdr:row>0</xdr:row>
      <xdr:rowOff>679272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8100"/>
          <a:ext cx="828674" cy="64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247650</xdr:colOff>
      <xdr:row>20</xdr:row>
      <xdr:rowOff>57150</xdr:rowOff>
    </xdr:from>
    <xdr:ext cx="3464588" cy="475130"/>
    <xdr:sp macro="" textlink="">
      <xdr:nvSpPr>
        <xdr:cNvPr id="5" name="Rectángulo 4"/>
        <xdr:cNvSpPr/>
      </xdr:nvSpPr>
      <xdr:spPr>
        <a:xfrm>
          <a:off x="5800725" y="4572000"/>
          <a:ext cx="346458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28574</xdr:rowOff>
    </xdr:from>
    <xdr:to>
      <xdr:col>1</xdr:col>
      <xdr:colOff>628650</xdr:colOff>
      <xdr:row>0</xdr:row>
      <xdr:rowOff>643776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28574"/>
          <a:ext cx="685799" cy="61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38099</xdr:rowOff>
    </xdr:from>
    <xdr:to>
      <xdr:col>1</xdr:col>
      <xdr:colOff>762000</xdr:colOff>
      <xdr:row>0</xdr:row>
      <xdr:rowOff>724180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38099"/>
          <a:ext cx="752476" cy="686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28574</xdr:rowOff>
    </xdr:from>
    <xdr:to>
      <xdr:col>1</xdr:col>
      <xdr:colOff>866774</xdr:colOff>
      <xdr:row>0</xdr:row>
      <xdr:rowOff>673648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4"/>
          <a:ext cx="914399" cy="645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0</xdr:col>
      <xdr:colOff>809626</xdr:colOff>
      <xdr:row>0</xdr:row>
      <xdr:rowOff>475978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781050" cy="456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2905125</xdr:colOff>
      <xdr:row>7</xdr:row>
      <xdr:rowOff>114300</xdr:rowOff>
    </xdr:from>
    <xdr:ext cx="4500000" cy="475130"/>
    <xdr:sp macro="" textlink="">
      <xdr:nvSpPr>
        <xdr:cNvPr id="3" name="Rectángulo 2"/>
        <xdr:cNvSpPr/>
      </xdr:nvSpPr>
      <xdr:spPr>
        <a:xfrm>
          <a:off x="2905125" y="176212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2876550</xdr:colOff>
      <xdr:row>19</xdr:row>
      <xdr:rowOff>66675</xdr:rowOff>
    </xdr:from>
    <xdr:ext cx="4500000" cy="475130"/>
    <xdr:sp macro="" textlink="">
      <xdr:nvSpPr>
        <xdr:cNvPr id="4" name="Rectángulo 3"/>
        <xdr:cNvSpPr/>
      </xdr:nvSpPr>
      <xdr:spPr>
        <a:xfrm>
          <a:off x="2876550" y="36861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19051</xdr:rowOff>
    </xdr:from>
    <xdr:to>
      <xdr:col>0</xdr:col>
      <xdr:colOff>852986</xdr:colOff>
      <xdr:row>0</xdr:row>
      <xdr:rowOff>495301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83393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1038225</xdr:colOff>
      <xdr:row>6</xdr:row>
      <xdr:rowOff>19050</xdr:rowOff>
    </xdr:from>
    <xdr:ext cx="4500000" cy="475130"/>
    <xdr:sp macro="" textlink="">
      <xdr:nvSpPr>
        <xdr:cNvPr id="3" name="Rectángulo 2"/>
        <xdr:cNvSpPr/>
      </xdr:nvSpPr>
      <xdr:spPr>
        <a:xfrm>
          <a:off x="1038225" y="15144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1133475</xdr:colOff>
      <xdr:row>18</xdr:row>
      <xdr:rowOff>76200</xdr:rowOff>
    </xdr:from>
    <xdr:ext cx="4500000" cy="475130"/>
    <xdr:sp macro="" textlink="">
      <xdr:nvSpPr>
        <xdr:cNvPr id="4" name="Rectángulo 3"/>
        <xdr:cNvSpPr/>
      </xdr:nvSpPr>
      <xdr:spPr>
        <a:xfrm>
          <a:off x="1133475" y="354330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19049</xdr:rowOff>
    </xdr:from>
    <xdr:to>
      <xdr:col>1</xdr:col>
      <xdr:colOff>910797</xdr:colOff>
      <xdr:row>0</xdr:row>
      <xdr:rowOff>581024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49"/>
          <a:ext cx="948897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28574</xdr:rowOff>
    </xdr:from>
    <xdr:to>
      <xdr:col>1</xdr:col>
      <xdr:colOff>666750</xdr:colOff>
      <xdr:row>0</xdr:row>
      <xdr:rowOff>513707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4"/>
          <a:ext cx="819150" cy="485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19049</xdr:rowOff>
    </xdr:from>
    <xdr:to>
      <xdr:col>2</xdr:col>
      <xdr:colOff>742950</xdr:colOff>
      <xdr:row>0</xdr:row>
      <xdr:rowOff>619124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49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0</xdr:row>
      <xdr:rowOff>57150</xdr:rowOff>
    </xdr:from>
    <xdr:ext cx="598626" cy="419100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57150"/>
          <a:ext cx="598626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0</xdr:row>
      <xdr:rowOff>22412</xdr:rowOff>
    </xdr:from>
    <xdr:to>
      <xdr:col>2</xdr:col>
      <xdr:colOff>451106</xdr:colOff>
      <xdr:row>2</xdr:row>
      <xdr:rowOff>232811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68" y="22412"/>
          <a:ext cx="1036613" cy="45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21</xdr:row>
      <xdr:rowOff>161365</xdr:rowOff>
    </xdr:from>
    <xdr:to>
      <xdr:col>6</xdr:col>
      <xdr:colOff>699248</xdr:colOff>
      <xdr:row>21</xdr:row>
      <xdr:rowOff>161365</xdr:rowOff>
    </xdr:to>
    <xdr:cxnSp macro="">
      <xdr:nvCxnSpPr>
        <xdr:cNvPr id="2" name="Conector recto 1"/>
        <xdr:cNvCxnSpPr/>
      </xdr:nvCxnSpPr>
      <xdr:spPr>
        <a:xfrm>
          <a:off x="2136962" y="7057465"/>
          <a:ext cx="24389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22</xdr:row>
      <xdr:rowOff>0</xdr:rowOff>
    </xdr:from>
    <xdr:to>
      <xdr:col>14</xdr:col>
      <xdr:colOff>681318</xdr:colOff>
      <xdr:row>22</xdr:row>
      <xdr:rowOff>8964</xdr:rowOff>
    </xdr:to>
    <xdr:cxnSp macro="">
      <xdr:nvCxnSpPr>
        <xdr:cNvPr id="3" name="Conector recto 2"/>
        <xdr:cNvCxnSpPr/>
      </xdr:nvCxnSpPr>
      <xdr:spPr>
        <a:xfrm flipV="1">
          <a:off x="8390965" y="7058025"/>
          <a:ext cx="31488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28575</xdr:colOff>
      <xdr:row>1</xdr:row>
      <xdr:rowOff>19050</xdr:rowOff>
    </xdr:from>
    <xdr:to>
      <xdr:col>3</xdr:col>
      <xdr:colOff>530598</xdr:colOff>
      <xdr:row>3</xdr:row>
      <xdr:rowOff>238125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99732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19052</xdr:colOff>
      <xdr:row>0</xdr:row>
      <xdr:rowOff>28576</xdr:rowOff>
    </xdr:from>
    <xdr:ext cx="651910" cy="476249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2" y="28576"/>
          <a:ext cx="65191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28574</xdr:rowOff>
    </xdr:from>
    <xdr:ext cx="571500" cy="480131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4"/>
          <a:ext cx="571500" cy="480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0</xdr:row>
      <xdr:rowOff>38100</xdr:rowOff>
    </xdr:from>
    <xdr:ext cx="683658" cy="514350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8100"/>
          <a:ext cx="683658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22411</xdr:colOff>
      <xdr:row>0</xdr:row>
      <xdr:rowOff>22411</xdr:rowOff>
    </xdr:from>
    <xdr:ext cx="671223" cy="504266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" y="22411"/>
          <a:ext cx="671223" cy="504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0</xdr:row>
      <xdr:rowOff>28576</xdr:rowOff>
    </xdr:from>
    <xdr:ext cx="647699" cy="470898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28576"/>
          <a:ext cx="647699" cy="470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663733" cy="504826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663733" cy="50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1514475</xdr:colOff>
      <xdr:row>9</xdr:row>
      <xdr:rowOff>66675</xdr:rowOff>
    </xdr:from>
    <xdr:ext cx="4500000" cy="475130"/>
    <xdr:sp macro="" textlink="">
      <xdr:nvSpPr>
        <xdr:cNvPr id="3" name="Rectángulo 2"/>
        <xdr:cNvSpPr/>
      </xdr:nvSpPr>
      <xdr:spPr>
        <a:xfrm>
          <a:off x="1514475" y="18954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54770</xdr:colOff>
      <xdr:row>16</xdr:row>
      <xdr:rowOff>98611</xdr:rowOff>
    </xdr:from>
    <xdr:ext cx="3464588" cy="475130"/>
    <xdr:sp macro="" textlink="">
      <xdr:nvSpPr>
        <xdr:cNvPr id="2" name="Rectángulo 1"/>
        <xdr:cNvSpPr/>
      </xdr:nvSpPr>
      <xdr:spPr>
        <a:xfrm>
          <a:off x="5074445" y="3060886"/>
          <a:ext cx="346458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52335</xdr:colOff>
      <xdr:row>53</xdr:row>
      <xdr:rowOff>0</xdr:rowOff>
    </xdr:from>
    <xdr:ext cx="2145742" cy="440527"/>
    <xdr:sp macro="" textlink="">
      <xdr:nvSpPr>
        <xdr:cNvPr id="3" name="Rectángulo 2"/>
        <xdr:cNvSpPr/>
      </xdr:nvSpPr>
      <xdr:spPr>
        <a:xfrm>
          <a:off x="5072010" y="9725025"/>
          <a:ext cx="2145742" cy="4405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3855033</xdr:colOff>
      <xdr:row>62</xdr:row>
      <xdr:rowOff>208607</xdr:rowOff>
    </xdr:from>
    <xdr:ext cx="4500000" cy="475130"/>
    <xdr:sp macro="" textlink="">
      <xdr:nvSpPr>
        <xdr:cNvPr id="4" name="Rectángulo 3"/>
        <xdr:cNvSpPr/>
      </xdr:nvSpPr>
      <xdr:spPr>
        <a:xfrm>
          <a:off x="4169358" y="11552882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10074</xdr:colOff>
      <xdr:row>70</xdr:row>
      <xdr:rowOff>198727</xdr:rowOff>
    </xdr:from>
    <xdr:ext cx="3506850" cy="475130"/>
    <xdr:sp macro="" textlink="">
      <xdr:nvSpPr>
        <xdr:cNvPr id="5" name="Rectángulo 4"/>
        <xdr:cNvSpPr/>
      </xdr:nvSpPr>
      <xdr:spPr>
        <a:xfrm>
          <a:off x="5029749" y="13181302"/>
          <a:ext cx="350685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606798</xdr:colOff>
      <xdr:row>120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5626473" y="2224255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4469424</xdr:colOff>
      <xdr:row>130</xdr:row>
      <xdr:rowOff>61299</xdr:rowOff>
    </xdr:from>
    <xdr:ext cx="1507252" cy="475130"/>
    <xdr:sp macro="" textlink="">
      <xdr:nvSpPr>
        <xdr:cNvPr id="7" name="Rectángulo 6"/>
        <xdr:cNvSpPr/>
      </xdr:nvSpPr>
      <xdr:spPr>
        <a:xfrm>
          <a:off x="4783749" y="24026199"/>
          <a:ext cx="1507252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62802</xdr:colOff>
      <xdr:row>136</xdr:row>
      <xdr:rowOff>156307</xdr:rowOff>
    </xdr:from>
    <xdr:ext cx="2093408" cy="475130"/>
    <xdr:sp macro="" textlink="">
      <xdr:nvSpPr>
        <xdr:cNvPr id="8" name="Rectángulo 7"/>
        <xdr:cNvSpPr/>
      </xdr:nvSpPr>
      <xdr:spPr>
        <a:xfrm>
          <a:off x="5080040" y="24865929"/>
          <a:ext cx="209340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20933</xdr:colOff>
      <xdr:row>158</xdr:row>
      <xdr:rowOff>254065</xdr:rowOff>
    </xdr:from>
    <xdr:ext cx="3443655" cy="394447"/>
    <xdr:sp macro="" textlink="">
      <xdr:nvSpPr>
        <xdr:cNvPr id="9" name="Rectángulo 8"/>
        <xdr:cNvSpPr/>
      </xdr:nvSpPr>
      <xdr:spPr>
        <a:xfrm>
          <a:off x="5040608" y="29133865"/>
          <a:ext cx="3443655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31401</xdr:colOff>
      <xdr:row>165</xdr:row>
      <xdr:rowOff>286871</xdr:rowOff>
    </xdr:from>
    <xdr:ext cx="3433187" cy="475130"/>
    <xdr:sp macro="" textlink="">
      <xdr:nvSpPr>
        <xdr:cNvPr id="10" name="Rectángulo 9"/>
        <xdr:cNvSpPr/>
      </xdr:nvSpPr>
      <xdr:spPr>
        <a:xfrm>
          <a:off x="5051076" y="30443021"/>
          <a:ext cx="3433187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83736</xdr:colOff>
      <xdr:row>172</xdr:row>
      <xdr:rowOff>270641</xdr:rowOff>
    </xdr:from>
    <xdr:ext cx="3333258" cy="475130"/>
    <xdr:sp macro="" textlink="">
      <xdr:nvSpPr>
        <xdr:cNvPr id="11" name="Rectángulo 10"/>
        <xdr:cNvSpPr/>
      </xdr:nvSpPr>
      <xdr:spPr>
        <a:xfrm>
          <a:off x="5103411" y="31998416"/>
          <a:ext cx="333325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81840</xdr:colOff>
      <xdr:row>437</xdr:row>
      <xdr:rowOff>125605</xdr:rowOff>
    </xdr:from>
    <xdr:ext cx="3351348" cy="475130"/>
    <xdr:sp macro="" textlink="">
      <xdr:nvSpPr>
        <xdr:cNvPr id="12" name="Rectángulo 11"/>
        <xdr:cNvSpPr/>
      </xdr:nvSpPr>
      <xdr:spPr>
        <a:xfrm>
          <a:off x="5101515" y="82250155"/>
          <a:ext cx="335134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272143</xdr:colOff>
      <xdr:row>179</xdr:row>
      <xdr:rowOff>282610</xdr:rowOff>
    </xdr:from>
    <xdr:ext cx="2878434" cy="475130"/>
    <xdr:sp macro="" textlink="">
      <xdr:nvSpPr>
        <xdr:cNvPr id="13" name="Rectángulo 12"/>
        <xdr:cNvSpPr/>
      </xdr:nvSpPr>
      <xdr:spPr>
        <a:xfrm>
          <a:off x="5291818" y="33496285"/>
          <a:ext cx="2878434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66455</xdr:colOff>
      <xdr:row>1</xdr:row>
      <xdr:rowOff>22152</xdr:rowOff>
    </xdr:from>
    <xdr:ext cx="620233" cy="471741"/>
    <xdr:pic>
      <xdr:nvPicPr>
        <xdr:cNvPr id="1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15" y="188286"/>
          <a:ext cx="620233" cy="47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zoomScale="91" zoomScaleNormal="91" zoomScaleSheetLayoutView="100" workbookViewId="0">
      <selection activeCell="M29" sqref="M29"/>
    </sheetView>
  </sheetViews>
  <sheetFormatPr baseColWidth="10" defaultColWidth="12" defaultRowHeight="12.75" x14ac:dyDescent="0.2"/>
  <cols>
    <col min="1" max="1" width="67.83203125" style="25" customWidth="1"/>
    <col min="2" max="2" width="18.83203125" style="25" customWidth="1"/>
    <col min="3" max="3" width="18.83203125" style="26" customWidth="1"/>
    <col min="4" max="4" width="1" style="26" customWidth="1"/>
    <col min="5" max="5" width="64.33203125" style="26" customWidth="1"/>
    <col min="6" max="7" width="18.83203125" style="26" customWidth="1"/>
    <col min="8" max="16384" width="12" style="2"/>
  </cols>
  <sheetData>
    <row r="1" spans="1:10" ht="45" customHeight="1" x14ac:dyDescent="0.2">
      <c r="A1" s="646" t="s">
        <v>843</v>
      </c>
      <c r="B1" s="647"/>
      <c r="C1" s="647"/>
      <c r="D1" s="647"/>
      <c r="E1" s="647"/>
      <c r="F1" s="647"/>
      <c r="G1" s="648"/>
    </row>
    <row r="2" spans="1:10" s="8" customFormat="1" x14ac:dyDescent="0.2">
      <c r="A2" s="3" t="s">
        <v>0</v>
      </c>
      <c r="B2" s="4">
        <v>2020</v>
      </c>
      <c r="C2" s="4">
        <v>2019</v>
      </c>
      <c r="D2" s="5"/>
      <c r="E2" s="6" t="s">
        <v>1</v>
      </c>
      <c r="F2" s="4">
        <v>2020</v>
      </c>
      <c r="G2" s="7">
        <v>2019</v>
      </c>
    </row>
    <row r="3" spans="1:10" s="8" customFormat="1" x14ac:dyDescent="0.2">
      <c r="A3" s="9"/>
      <c r="B3" s="10"/>
      <c r="C3" s="10"/>
      <c r="D3" s="11"/>
      <c r="E3" s="12"/>
      <c r="F3" s="10"/>
      <c r="G3" s="13"/>
    </row>
    <row r="4" spans="1:10" x14ac:dyDescent="0.2">
      <c r="A4" s="14" t="s">
        <v>2</v>
      </c>
      <c r="B4" s="15"/>
      <c r="C4" s="15"/>
      <c r="D4" s="16"/>
      <c r="E4" s="12" t="s">
        <v>3</v>
      </c>
      <c r="F4" s="15"/>
      <c r="G4" s="17"/>
    </row>
    <row r="5" spans="1:10" x14ac:dyDescent="0.2">
      <c r="A5" s="18" t="s">
        <v>4</v>
      </c>
      <c r="B5" s="43">
        <v>6914312.1100000003</v>
      </c>
      <c r="C5" s="43">
        <v>6749868.6500000004</v>
      </c>
      <c r="D5" s="19"/>
      <c r="E5" s="20" t="s">
        <v>5</v>
      </c>
      <c r="F5" s="43">
        <v>671070.76</v>
      </c>
      <c r="G5" s="47">
        <v>2175599.31</v>
      </c>
      <c r="I5" s="46"/>
      <c r="J5" s="46"/>
    </row>
    <row r="6" spans="1:10" x14ac:dyDescent="0.2">
      <c r="A6" s="18" t="s">
        <v>6</v>
      </c>
      <c r="B6" s="43">
        <v>26132.14</v>
      </c>
      <c r="C6" s="43">
        <v>1331.64</v>
      </c>
      <c r="D6" s="19"/>
      <c r="E6" s="20" t="s">
        <v>7</v>
      </c>
      <c r="F6" s="43">
        <v>0</v>
      </c>
      <c r="G6" s="47">
        <v>0</v>
      </c>
      <c r="I6" s="46"/>
    </row>
    <row r="7" spans="1:10" x14ac:dyDescent="0.2">
      <c r="A7" s="18" t="s">
        <v>8</v>
      </c>
      <c r="B7" s="43">
        <v>218991.41</v>
      </c>
      <c r="C7" s="43">
        <v>1247121.44</v>
      </c>
      <c r="D7" s="19"/>
      <c r="E7" s="20" t="s">
        <v>9</v>
      </c>
      <c r="F7" s="43">
        <v>0</v>
      </c>
      <c r="G7" s="47">
        <v>0</v>
      </c>
      <c r="I7" s="46"/>
    </row>
    <row r="8" spans="1:10" x14ac:dyDescent="0.2">
      <c r="A8" s="18" t="s">
        <v>10</v>
      </c>
      <c r="B8" s="43">
        <v>0</v>
      </c>
      <c r="C8" s="43">
        <v>0</v>
      </c>
      <c r="D8" s="19"/>
      <c r="E8" s="20" t="s">
        <v>11</v>
      </c>
      <c r="F8" s="43">
        <v>0</v>
      </c>
      <c r="G8" s="47">
        <v>0</v>
      </c>
    </row>
    <row r="9" spans="1:10" x14ac:dyDescent="0.2">
      <c r="A9" s="18" t="s">
        <v>12</v>
      </c>
      <c r="B9" s="43">
        <v>0</v>
      </c>
      <c r="C9" s="43">
        <v>0</v>
      </c>
      <c r="D9" s="19"/>
      <c r="E9" s="20" t="s">
        <v>13</v>
      </c>
      <c r="F9" s="43">
        <v>0</v>
      </c>
      <c r="G9" s="48">
        <v>0</v>
      </c>
    </row>
    <row r="10" spans="1:10" ht="13.5" customHeight="1" x14ac:dyDescent="0.2">
      <c r="A10" s="18" t="s">
        <v>14</v>
      </c>
      <c r="B10" s="43">
        <v>0</v>
      </c>
      <c r="C10" s="43">
        <v>0</v>
      </c>
      <c r="D10" s="19"/>
      <c r="E10" s="20" t="s">
        <v>15</v>
      </c>
      <c r="F10" s="43">
        <v>0</v>
      </c>
      <c r="G10" s="47">
        <v>0</v>
      </c>
    </row>
    <row r="11" spans="1:10" x14ac:dyDescent="0.2">
      <c r="A11" s="18" t="s">
        <v>16</v>
      </c>
      <c r="B11" s="43">
        <v>0</v>
      </c>
      <c r="C11" s="43">
        <v>0</v>
      </c>
      <c r="D11" s="19"/>
      <c r="E11" s="20" t="s">
        <v>17</v>
      </c>
      <c r="F11" s="43">
        <v>0</v>
      </c>
      <c r="G11" s="47">
        <v>0</v>
      </c>
    </row>
    <row r="12" spans="1:10" x14ac:dyDescent="0.2">
      <c r="A12" s="18"/>
      <c r="B12" s="43"/>
      <c r="C12" s="43"/>
      <c r="D12" s="19"/>
      <c r="E12" s="20" t="s">
        <v>18</v>
      </c>
      <c r="F12" s="43">
        <v>80000</v>
      </c>
      <c r="G12" s="47">
        <v>270.33</v>
      </c>
      <c r="J12" s="46"/>
    </row>
    <row r="13" spans="1:10" x14ac:dyDescent="0.2">
      <c r="A13" s="21" t="s">
        <v>19</v>
      </c>
      <c r="B13" s="44">
        <f>SUM(B5:B11)</f>
        <v>7159435.6600000001</v>
      </c>
      <c r="C13" s="44">
        <f>SUM(C5:C11)</f>
        <v>7998321.7300000004</v>
      </c>
      <c r="D13" s="19"/>
      <c r="E13" s="20"/>
      <c r="F13" s="44"/>
      <c r="G13" s="47"/>
    </row>
    <row r="14" spans="1:10" x14ac:dyDescent="0.2">
      <c r="A14" s="9"/>
      <c r="B14" s="44"/>
      <c r="C14" s="44"/>
      <c r="D14" s="11"/>
      <c r="E14" s="22" t="s">
        <v>20</v>
      </c>
      <c r="F14" s="43">
        <f>SUM(F5:F12)</f>
        <v>751070.76</v>
      </c>
      <c r="G14" s="47">
        <f>SUM(G5:G12)</f>
        <v>2175869.64</v>
      </c>
    </row>
    <row r="15" spans="1:10" x14ac:dyDescent="0.2">
      <c r="A15" s="9" t="s">
        <v>21</v>
      </c>
      <c r="B15" s="43"/>
      <c r="C15" s="43"/>
      <c r="D15" s="19"/>
      <c r="E15" s="12"/>
      <c r="F15" s="44"/>
      <c r="G15" s="49"/>
    </row>
    <row r="16" spans="1:10" x14ac:dyDescent="0.2">
      <c r="A16" s="18" t="s">
        <v>22</v>
      </c>
      <c r="B16" s="43">
        <v>0</v>
      </c>
      <c r="C16" s="43">
        <v>0</v>
      </c>
      <c r="D16" s="11"/>
      <c r="E16" s="12" t="s">
        <v>23</v>
      </c>
      <c r="F16" s="44"/>
      <c r="G16" s="47"/>
    </row>
    <row r="17" spans="1:10" x14ac:dyDescent="0.2">
      <c r="A17" s="18" t="s">
        <v>24</v>
      </c>
      <c r="B17" s="43">
        <v>0</v>
      </c>
      <c r="C17" s="43">
        <v>0</v>
      </c>
      <c r="D17" s="19"/>
      <c r="E17" s="20" t="s">
        <v>25</v>
      </c>
      <c r="F17" s="43">
        <v>0</v>
      </c>
      <c r="G17" s="47">
        <v>0</v>
      </c>
    </row>
    <row r="18" spans="1:10" x14ac:dyDescent="0.2">
      <c r="A18" s="18" t="s">
        <v>26</v>
      </c>
      <c r="B18" s="43">
        <v>46766455.719999999</v>
      </c>
      <c r="C18" s="43">
        <v>43536236.119999997</v>
      </c>
      <c r="D18" s="19"/>
      <c r="E18" s="20" t="s">
        <v>27</v>
      </c>
      <c r="F18" s="43">
        <v>0</v>
      </c>
      <c r="G18" s="47">
        <v>0</v>
      </c>
      <c r="I18" s="46"/>
    </row>
    <row r="19" spans="1:10" x14ac:dyDescent="0.2">
      <c r="A19" s="18" t="s">
        <v>28</v>
      </c>
      <c r="B19" s="43">
        <v>31902813.059999999</v>
      </c>
      <c r="C19" s="43">
        <v>31902813.059999999</v>
      </c>
      <c r="D19" s="19"/>
      <c r="E19" s="20" t="s">
        <v>29</v>
      </c>
      <c r="F19" s="43">
        <v>0</v>
      </c>
      <c r="G19" s="47">
        <v>0</v>
      </c>
      <c r="I19" s="46"/>
    </row>
    <row r="20" spans="1:10" x14ac:dyDescent="0.2">
      <c r="A20" s="18" t="s">
        <v>30</v>
      </c>
      <c r="B20" s="43">
        <v>0</v>
      </c>
      <c r="C20" s="43">
        <v>0</v>
      </c>
      <c r="D20" s="19"/>
      <c r="E20" s="20" t="s">
        <v>31</v>
      </c>
      <c r="F20" s="43">
        <v>0</v>
      </c>
      <c r="G20" s="47">
        <v>0</v>
      </c>
    </row>
    <row r="21" spans="1:10" x14ac:dyDescent="0.2">
      <c r="A21" s="18" t="s">
        <v>32</v>
      </c>
      <c r="B21" s="43">
        <v>-13135323.43</v>
      </c>
      <c r="C21" s="43">
        <v>-13135323.43</v>
      </c>
      <c r="D21" s="19"/>
      <c r="E21" s="23" t="s">
        <v>33</v>
      </c>
      <c r="F21" s="43">
        <v>0</v>
      </c>
      <c r="G21" s="47">
        <v>0</v>
      </c>
      <c r="I21" s="46"/>
    </row>
    <row r="22" spans="1:10" x14ac:dyDescent="0.2">
      <c r="A22" s="18" t="s">
        <v>34</v>
      </c>
      <c r="B22" s="43">
        <v>0</v>
      </c>
      <c r="C22" s="43">
        <v>0</v>
      </c>
      <c r="D22" s="19"/>
      <c r="E22" s="20" t="s">
        <v>35</v>
      </c>
      <c r="F22" s="43">
        <v>0</v>
      </c>
      <c r="G22" s="47">
        <v>0</v>
      </c>
    </row>
    <row r="23" spans="1:10" x14ac:dyDescent="0.2">
      <c r="A23" s="18" t="s">
        <v>36</v>
      </c>
      <c r="B23" s="43">
        <v>0</v>
      </c>
      <c r="C23" s="43">
        <v>0</v>
      </c>
      <c r="D23" s="11"/>
      <c r="E23" s="20"/>
      <c r="F23" s="43"/>
      <c r="G23" s="47"/>
    </row>
    <row r="24" spans="1:10" x14ac:dyDescent="0.2">
      <c r="A24" s="18" t="s">
        <v>37</v>
      </c>
      <c r="B24" s="43">
        <v>0</v>
      </c>
      <c r="C24" s="43">
        <v>0</v>
      </c>
      <c r="D24" s="19"/>
      <c r="E24" s="22" t="s">
        <v>38</v>
      </c>
      <c r="F24" s="43">
        <f>SUM(F17:F22)</f>
        <v>0</v>
      </c>
      <c r="G24" s="47">
        <f>SUM(G17:G22)</f>
        <v>0</v>
      </c>
    </row>
    <row r="25" spans="1:10" s="8" customFormat="1" x14ac:dyDescent="0.2">
      <c r="A25" s="18"/>
      <c r="B25" s="43"/>
      <c r="C25" s="43"/>
      <c r="D25" s="11"/>
      <c r="E25" s="20"/>
      <c r="F25" s="44"/>
      <c r="G25" s="49"/>
    </row>
    <row r="26" spans="1:10" x14ac:dyDescent="0.2">
      <c r="A26" s="21" t="s">
        <v>39</v>
      </c>
      <c r="B26" s="44">
        <f>SUM(B16:B24)</f>
        <v>65533945.350000001</v>
      </c>
      <c r="C26" s="44">
        <f>SUM(C16:C24)</f>
        <v>62303725.749999993</v>
      </c>
      <c r="D26" s="19"/>
      <c r="E26" s="24" t="s">
        <v>40</v>
      </c>
      <c r="F26" s="44">
        <f>SUM(F24+F14)</f>
        <v>751070.76</v>
      </c>
      <c r="G26" s="49">
        <f>SUM(G14+G24)</f>
        <v>2175869.64</v>
      </c>
    </row>
    <row r="27" spans="1:10" x14ac:dyDescent="0.2">
      <c r="A27" s="9"/>
      <c r="B27" s="45"/>
      <c r="C27" s="46"/>
      <c r="D27" s="16"/>
      <c r="E27" s="12"/>
      <c r="F27" s="44"/>
      <c r="G27" s="49"/>
    </row>
    <row r="28" spans="1:10" x14ac:dyDescent="0.2">
      <c r="A28" s="9" t="s">
        <v>41</v>
      </c>
      <c r="B28" s="44">
        <f>B13+B26</f>
        <v>72693381.010000005</v>
      </c>
      <c r="C28" s="44">
        <f>C13+C26</f>
        <v>70302047.479999989</v>
      </c>
      <c r="D28" s="16"/>
      <c r="E28" s="12" t="s">
        <v>42</v>
      </c>
      <c r="F28" s="44"/>
      <c r="G28" s="50"/>
    </row>
    <row r="29" spans="1:10" x14ac:dyDescent="0.2">
      <c r="A29" s="27"/>
      <c r="B29" s="45"/>
      <c r="C29" s="46"/>
      <c r="D29" s="11"/>
      <c r="E29" s="12"/>
      <c r="F29" s="44"/>
      <c r="G29" s="50"/>
    </row>
    <row r="30" spans="1:10" x14ac:dyDescent="0.2">
      <c r="A30" s="28"/>
      <c r="B30" s="29"/>
      <c r="C30" s="29"/>
      <c r="D30" s="19"/>
      <c r="E30" s="24" t="s">
        <v>43</v>
      </c>
      <c r="F30" s="44">
        <f>SUM(F31:F33)</f>
        <v>73071594.530000001</v>
      </c>
      <c r="G30" s="49">
        <f>SUM(G31:G33)</f>
        <v>72264320.780000001</v>
      </c>
    </row>
    <row r="31" spans="1:10" x14ac:dyDescent="0.2">
      <c r="A31" s="28"/>
      <c r="B31" s="29"/>
      <c r="C31" s="29"/>
      <c r="D31" s="19"/>
      <c r="E31" s="20" t="s">
        <v>44</v>
      </c>
      <c r="F31" s="43">
        <v>73071594.530000001</v>
      </c>
      <c r="G31" s="47">
        <v>72264320.780000001</v>
      </c>
      <c r="J31" s="46"/>
    </row>
    <row r="32" spans="1:10" x14ac:dyDescent="0.2">
      <c r="A32" s="28"/>
      <c r="B32" s="29"/>
      <c r="C32" s="29"/>
      <c r="D32" s="19"/>
      <c r="E32" s="20" t="s">
        <v>45</v>
      </c>
      <c r="F32" s="43">
        <v>0</v>
      </c>
      <c r="G32" s="47">
        <v>0</v>
      </c>
    </row>
    <row r="33" spans="1:10" x14ac:dyDescent="0.2">
      <c r="A33" s="28"/>
      <c r="B33" s="29"/>
      <c r="C33" s="29"/>
      <c r="D33" s="19"/>
      <c r="E33" s="20" t="s">
        <v>46</v>
      </c>
      <c r="F33" s="43">
        <v>0</v>
      </c>
      <c r="G33" s="47">
        <v>0</v>
      </c>
    </row>
    <row r="34" spans="1:10" x14ac:dyDescent="0.2">
      <c r="A34" s="28"/>
      <c r="B34" s="29"/>
      <c r="C34" s="29"/>
      <c r="D34" s="11"/>
      <c r="E34" s="20"/>
      <c r="F34" s="43"/>
      <c r="G34" s="47"/>
    </row>
    <row r="35" spans="1:10" x14ac:dyDescent="0.2">
      <c r="A35" s="28"/>
      <c r="B35" s="29"/>
      <c r="C35" s="29"/>
      <c r="D35" s="19"/>
      <c r="E35" s="24" t="s">
        <v>47</v>
      </c>
      <c r="F35" s="44">
        <f>SUM(F36:F40)</f>
        <v>-1129284.2800000003</v>
      </c>
      <c r="G35" s="49">
        <f>SUM(G36:G40)</f>
        <v>-4138142.94</v>
      </c>
    </row>
    <row r="36" spans="1:10" x14ac:dyDescent="0.2">
      <c r="A36" s="28"/>
      <c r="B36" s="29"/>
      <c r="C36" s="29"/>
      <c r="D36" s="19"/>
      <c r="E36" s="20" t="s">
        <v>48</v>
      </c>
      <c r="F36" s="43">
        <v>3561861.04</v>
      </c>
      <c r="G36" s="47">
        <v>-3188348.07</v>
      </c>
      <c r="J36" s="46"/>
    </row>
    <row r="37" spans="1:10" x14ac:dyDescent="0.2">
      <c r="A37" s="28"/>
      <c r="B37" s="29"/>
      <c r="C37" s="29"/>
      <c r="D37" s="19"/>
      <c r="E37" s="20" t="s">
        <v>49</v>
      </c>
      <c r="F37" s="43">
        <v>-4691145.32</v>
      </c>
      <c r="G37" s="47">
        <v>-949794.87</v>
      </c>
      <c r="J37" s="46"/>
    </row>
    <row r="38" spans="1:10" x14ac:dyDescent="0.2">
      <c r="A38" s="28"/>
      <c r="B38" s="30"/>
      <c r="C38" s="30"/>
      <c r="D38" s="19"/>
      <c r="E38" s="20" t="s">
        <v>50</v>
      </c>
      <c r="F38" s="43">
        <v>0</v>
      </c>
      <c r="G38" s="47">
        <v>0</v>
      </c>
    </row>
    <row r="39" spans="1:10" x14ac:dyDescent="0.2">
      <c r="A39" s="28"/>
      <c r="B39" s="29"/>
      <c r="C39" s="29"/>
      <c r="D39" s="31"/>
      <c r="E39" s="20" t="s">
        <v>51</v>
      </c>
      <c r="F39" s="43">
        <v>0</v>
      </c>
      <c r="G39" s="47">
        <v>0</v>
      </c>
    </row>
    <row r="40" spans="1:10" x14ac:dyDescent="0.2">
      <c r="A40" s="28"/>
      <c r="B40" s="29"/>
      <c r="C40" s="29"/>
      <c r="D40" s="32"/>
      <c r="E40" s="20" t="s">
        <v>52</v>
      </c>
      <c r="F40" s="43">
        <v>0</v>
      </c>
      <c r="G40" s="47">
        <v>0</v>
      </c>
    </row>
    <row r="41" spans="1:10" x14ac:dyDescent="0.2">
      <c r="A41" s="28"/>
      <c r="B41" s="29"/>
      <c r="C41" s="29"/>
      <c r="D41" s="32"/>
      <c r="E41" s="20"/>
      <c r="F41" s="43"/>
      <c r="G41" s="47"/>
    </row>
    <row r="42" spans="1:10" ht="25.5" x14ac:dyDescent="0.2">
      <c r="A42" s="28"/>
      <c r="B42" s="33"/>
      <c r="C42" s="34"/>
      <c r="D42" s="32"/>
      <c r="E42" s="24" t="s">
        <v>53</v>
      </c>
      <c r="F42" s="44">
        <f>SUM(F43:F44)</f>
        <v>0</v>
      </c>
      <c r="G42" s="49">
        <f>SUM(G43:G44)</f>
        <v>0</v>
      </c>
    </row>
    <row r="43" spans="1:10" x14ac:dyDescent="0.2">
      <c r="A43" s="27"/>
      <c r="B43" s="35"/>
      <c r="C43" s="32"/>
      <c r="D43" s="32"/>
      <c r="E43" s="20" t="s">
        <v>54</v>
      </c>
      <c r="F43" s="43">
        <v>0</v>
      </c>
      <c r="G43" s="47">
        <v>0</v>
      </c>
    </row>
    <row r="44" spans="1:10" x14ac:dyDescent="0.2">
      <c r="A44" s="27"/>
      <c r="B44" s="35"/>
      <c r="C44" s="32"/>
      <c r="D44" s="32"/>
      <c r="E44" s="20" t="s">
        <v>55</v>
      </c>
      <c r="F44" s="43">
        <v>0</v>
      </c>
      <c r="G44" s="47">
        <v>0</v>
      </c>
    </row>
    <row r="45" spans="1:10" x14ac:dyDescent="0.2">
      <c r="A45" s="27"/>
      <c r="B45" s="35"/>
      <c r="C45" s="32"/>
      <c r="D45" s="32"/>
      <c r="E45" s="20"/>
      <c r="F45" s="43"/>
      <c r="G45" s="47"/>
    </row>
    <row r="46" spans="1:10" x14ac:dyDescent="0.2">
      <c r="A46" s="27"/>
      <c r="B46" s="35"/>
      <c r="C46" s="32"/>
      <c r="D46" s="32"/>
      <c r="E46" s="24" t="s">
        <v>56</v>
      </c>
      <c r="F46" s="44">
        <f>SUM(F42+F35+F30)</f>
        <v>71942310.25</v>
      </c>
      <c r="G46" s="49">
        <f>SUM(G42+G35+G30)</f>
        <v>68126177.840000004</v>
      </c>
    </row>
    <row r="47" spans="1:10" x14ac:dyDescent="0.2">
      <c r="A47" s="27"/>
      <c r="B47" s="35"/>
      <c r="C47" s="32"/>
      <c r="D47" s="32"/>
      <c r="E47" s="12"/>
      <c r="F47" s="44"/>
      <c r="G47" s="49"/>
    </row>
    <row r="48" spans="1:10" x14ac:dyDescent="0.2">
      <c r="A48" s="27"/>
      <c r="B48" s="35"/>
      <c r="C48" s="32"/>
      <c r="D48" s="32"/>
      <c r="E48" s="24" t="s">
        <v>57</v>
      </c>
      <c r="F48" s="44">
        <f>F46+F26</f>
        <v>72693381.010000005</v>
      </c>
      <c r="G48" s="50">
        <f>G46+G26</f>
        <v>70302047.480000004</v>
      </c>
    </row>
    <row r="49" spans="1:7" x14ac:dyDescent="0.2">
      <c r="A49" s="36"/>
      <c r="B49" s="37"/>
      <c r="C49" s="38"/>
      <c r="D49" s="38"/>
      <c r="E49" s="38"/>
      <c r="F49" s="38"/>
      <c r="G49" s="39"/>
    </row>
    <row r="51" spans="1:7" x14ac:dyDescent="0.2">
      <c r="A51" s="1" t="s">
        <v>58</v>
      </c>
    </row>
    <row r="55" spans="1:7" x14ac:dyDescent="0.2">
      <c r="A55" s="651" t="s">
        <v>61</v>
      </c>
      <c r="B55" s="651"/>
      <c r="E55" s="42" t="s">
        <v>64</v>
      </c>
    </row>
    <row r="56" spans="1:7" x14ac:dyDescent="0.2">
      <c r="A56" s="649" t="s">
        <v>59</v>
      </c>
      <c r="B56" s="649"/>
      <c r="E56" s="41" t="s">
        <v>62</v>
      </c>
    </row>
    <row r="57" spans="1:7" x14ac:dyDescent="0.2">
      <c r="A57" s="650" t="s">
        <v>60</v>
      </c>
      <c r="B57" s="650"/>
      <c r="E57" s="40" t="s">
        <v>63</v>
      </c>
    </row>
  </sheetData>
  <sheetProtection formatCells="0" formatColumns="0" formatRows="0" autoFilter="0"/>
  <mergeCells count="4">
    <mergeCell ref="A1:G1"/>
    <mergeCell ref="A56:B56"/>
    <mergeCell ref="A57:B57"/>
    <mergeCell ref="A55:B55"/>
  </mergeCells>
  <printOptions horizontalCentered="1"/>
  <pageMargins left="0.59055118110236227" right="0.59055118110236227" top="0.34" bottom="0.56000000000000005" header="0" footer="0.33"/>
  <pageSetup scale="76" firstPageNumber="2" orientation="landscape" useFirstPageNumber="1" r:id="rId1"/>
  <headerFooter alignWithMargins="0"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opLeftCell="A13" zoomScale="82" zoomScaleNormal="82" workbookViewId="0">
      <selection activeCell="K58" sqref="K58"/>
    </sheetView>
  </sheetViews>
  <sheetFormatPr baseColWidth="10" defaultColWidth="12" defaultRowHeight="11.25" x14ac:dyDescent="0.2"/>
  <cols>
    <col min="1" max="1" width="1.83203125" style="349" customWidth="1"/>
    <col min="2" max="2" width="126" style="349" bestFit="1" customWidth="1"/>
    <col min="3" max="3" width="17.83203125" style="349" customWidth="1"/>
    <col min="4" max="4" width="19.83203125" style="349" customWidth="1"/>
    <col min="5" max="6" width="17.83203125" style="349" customWidth="1"/>
    <col min="7" max="7" width="18.83203125" style="349" customWidth="1"/>
    <col min="8" max="8" width="17.83203125" style="349" customWidth="1"/>
    <col min="9" max="16384" width="12" style="349"/>
  </cols>
  <sheetData>
    <row r="1" spans="1:9" s="346" customFormat="1" ht="46.5" customHeight="1" x14ac:dyDescent="0.2">
      <c r="A1" s="710" t="s">
        <v>861</v>
      </c>
      <c r="B1" s="711"/>
      <c r="C1" s="711"/>
      <c r="D1" s="711"/>
      <c r="E1" s="711"/>
      <c r="F1" s="711"/>
      <c r="G1" s="711"/>
      <c r="H1" s="712"/>
    </row>
    <row r="2" spans="1:9" s="346" customFormat="1" ht="12.75" x14ac:dyDescent="0.2">
      <c r="A2" s="713" t="s">
        <v>444</v>
      </c>
      <c r="B2" s="714"/>
      <c r="C2" s="711" t="s">
        <v>445</v>
      </c>
      <c r="D2" s="711"/>
      <c r="E2" s="711"/>
      <c r="F2" s="711"/>
      <c r="G2" s="711"/>
      <c r="H2" s="719" t="s">
        <v>446</v>
      </c>
    </row>
    <row r="3" spans="1:9" s="347" customFormat="1" ht="26.25" customHeight="1" x14ac:dyDescent="0.2">
      <c r="A3" s="715"/>
      <c r="B3" s="716"/>
      <c r="C3" s="401" t="s">
        <v>447</v>
      </c>
      <c r="D3" s="402" t="s">
        <v>448</v>
      </c>
      <c r="E3" s="402" t="s">
        <v>449</v>
      </c>
      <c r="F3" s="402" t="s">
        <v>450</v>
      </c>
      <c r="G3" s="403" t="s">
        <v>451</v>
      </c>
      <c r="H3" s="720"/>
    </row>
    <row r="4" spans="1:9" s="347" customFormat="1" ht="12.75" x14ac:dyDescent="0.2">
      <c r="A4" s="717"/>
      <c r="B4" s="718"/>
      <c r="C4" s="404" t="s">
        <v>452</v>
      </c>
      <c r="D4" s="405" t="s">
        <v>453</v>
      </c>
      <c r="E4" s="405" t="s">
        <v>454</v>
      </c>
      <c r="F4" s="405" t="s">
        <v>455</v>
      </c>
      <c r="G4" s="405" t="s">
        <v>456</v>
      </c>
      <c r="H4" s="405" t="s">
        <v>457</v>
      </c>
    </row>
    <row r="5" spans="1:9" ht="12.75" x14ac:dyDescent="0.2">
      <c r="A5" s="406"/>
      <c r="B5" s="407" t="s">
        <v>68</v>
      </c>
      <c r="C5" s="408">
        <v>0</v>
      </c>
      <c r="D5" s="408">
        <v>0</v>
      </c>
      <c r="E5" s="408">
        <f>C5+D5</f>
        <v>0</v>
      </c>
      <c r="F5" s="408">
        <v>0</v>
      </c>
      <c r="G5" s="408">
        <v>0</v>
      </c>
      <c r="H5" s="408">
        <f>G5-C5</f>
        <v>0</v>
      </c>
      <c r="I5" s="348" t="s">
        <v>458</v>
      </c>
    </row>
    <row r="6" spans="1:9" ht="12.75" x14ac:dyDescent="0.2">
      <c r="A6" s="409"/>
      <c r="B6" s="410" t="s">
        <v>69</v>
      </c>
      <c r="C6" s="411">
        <v>0</v>
      </c>
      <c r="D6" s="411">
        <v>0</v>
      </c>
      <c r="E6" s="411">
        <f t="shared" ref="E6:E14" si="0">C6+D6</f>
        <v>0</v>
      </c>
      <c r="F6" s="411">
        <v>0</v>
      </c>
      <c r="G6" s="411">
        <v>0</v>
      </c>
      <c r="H6" s="411">
        <f t="shared" ref="H6:H14" si="1">G6-C6</f>
        <v>0</v>
      </c>
      <c r="I6" s="348" t="s">
        <v>459</v>
      </c>
    </row>
    <row r="7" spans="1:9" ht="12.75" x14ac:dyDescent="0.2">
      <c r="A7" s="406"/>
      <c r="B7" s="407" t="s">
        <v>70</v>
      </c>
      <c r="C7" s="411">
        <v>0</v>
      </c>
      <c r="D7" s="411">
        <v>0</v>
      </c>
      <c r="E7" s="411">
        <f t="shared" si="0"/>
        <v>0</v>
      </c>
      <c r="F7" s="411">
        <v>0</v>
      </c>
      <c r="G7" s="411">
        <v>0</v>
      </c>
      <c r="H7" s="411">
        <f t="shared" si="1"/>
        <v>0</v>
      </c>
      <c r="I7" s="348" t="s">
        <v>460</v>
      </c>
    </row>
    <row r="8" spans="1:9" ht="12.75" x14ac:dyDescent="0.2">
      <c r="A8" s="406"/>
      <c r="B8" s="407" t="s">
        <v>71</v>
      </c>
      <c r="C8" s="411">
        <v>0</v>
      </c>
      <c r="D8" s="411">
        <v>0</v>
      </c>
      <c r="E8" s="411">
        <f t="shared" si="0"/>
        <v>0</v>
      </c>
      <c r="F8" s="411">
        <v>0</v>
      </c>
      <c r="G8" s="411">
        <v>0</v>
      </c>
      <c r="H8" s="411">
        <f t="shared" si="1"/>
        <v>0</v>
      </c>
      <c r="I8" s="348" t="s">
        <v>461</v>
      </c>
    </row>
    <row r="9" spans="1:9" ht="12.75" x14ac:dyDescent="0.2">
      <c r="A9" s="406"/>
      <c r="B9" s="407" t="s">
        <v>72</v>
      </c>
      <c r="C9" s="411">
        <v>0</v>
      </c>
      <c r="D9" s="411">
        <v>0</v>
      </c>
      <c r="E9" s="411">
        <f t="shared" si="0"/>
        <v>0</v>
      </c>
      <c r="F9" s="411">
        <v>0</v>
      </c>
      <c r="G9" s="411">
        <v>0</v>
      </c>
      <c r="H9" s="411">
        <f t="shared" si="1"/>
        <v>0</v>
      </c>
      <c r="I9" s="348" t="s">
        <v>462</v>
      </c>
    </row>
    <row r="10" spans="1:9" ht="12.75" x14ac:dyDescent="0.2">
      <c r="A10" s="409"/>
      <c r="B10" s="410" t="s">
        <v>73</v>
      </c>
      <c r="C10" s="411">
        <v>0</v>
      </c>
      <c r="D10" s="411">
        <v>0</v>
      </c>
      <c r="E10" s="411">
        <f t="shared" si="0"/>
        <v>0</v>
      </c>
      <c r="F10" s="411">
        <v>0</v>
      </c>
      <c r="G10" s="411">
        <v>0</v>
      </c>
      <c r="H10" s="411">
        <f t="shared" si="1"/>
        <v>0</v>
      </c>
      <c r="I10" s="348" t="s">
        <v>463</v>
      </c>
    </row>
    <row r="11" spans="1:9" ht="12.75" x14ac:dyDescent="0.2">
      <c r="A11" s="406"/>
      <c r="B11" s="407" t="s">
        <v>464</v>
      </c>
      <c r="C11" s="411">
        <v>1111800</v>
      </c>
      <c r="D11" s="411">
        <v>3836467.02</v>
      </c>
      <c r="E11" s="411">
        <f t="shared" si="0"/>
        <v>4948267.0199999996</v>
      </c>
      <c r="F11" s="411">
        <v>1053422.8600000001</v>
      </c>
      <c r="G11" s="411">
        <v>1053422.8600000001</v>
      </c>
      <c r="H11" s="411">
        <f t="shared" si="1"/>
        <v>-58377.139999999898</v>
      </c>
      <c r="I11" s="348" t="s">
        <v>465</v>
      </c>
    </row>
    <row r="12" spans="1:9" ht="25.5" x14ac:dyDescent="0.2">
      <c r="A12" s="406"/>
      <c r="B12" s="407" t="s">
        <v>466</v>
      </c>
      <c r="C12" s="411">
        <v>0</v>
      </c>
      <c r="D12" s="411">
        <v>23053828.460000001</v>
      </c>
      <c r="E12" s="411">
        <f t="shared" si="0"/>
        <v>23053828.460000001</v>
      </c>
      <c r="F12" s="411">
        <v>11109892.439999999</v>
      </c>
      <c r="G12" s="411">
        <v>11109892.439999999</v>
      </c>
      <c r="H12" s="411">
        <f t="shared" si="1"/>
        <v>11109892.439999999</v>
      </c>
      <c r="I12" s="348" t="s">
        <v>467</v>
      </c>
    </row>
    <row r="13" spans="1:9" ht="12.75" x14ac:dyDescent="0.2">
      <c r="A13" s="406"/>
      <c r="B13" s="407" t="s">
        <v>77</v>
      </c>
      <c r="C13" s="411">
        <v>24210740.780000001</v>
      </c>
      <c r="D13" s="411">
        <v>5000298.05</v>
      </c>
      <c r="E13" s="411">
        <f t="shared" si="0"/>
        <v>29211038.830000002</v>
      </c>
      <c r="F13" s="411">
        <v>14352636.23</v>
      </c>
      <c r="G13" s="411">
        <v>14352636.23</v>
      </c>
      <c r="H13" s="411">
        <f t="shared" si="1"/>
        <v>-9858104.5500000007</v>
      </c>
      <c r="I13" s="348" t="s">
        <v>468</v>
      </c>
    </row>
    <row r="14" spans="1:9" ht="12.75" x14ac:dyDescent="0.2">
      <c r="A14" s="406"/>
      <c r="B14" s="407" t="s">
        <v>469</v>
      </c>
      <c r="C14" s="411">
        <v>0</v>
      </c>
      <c r="D14" s="411">
        <v>0</v>
      </c>
      <c r="E14" s="411">
        <f t="shared" si="0"/>
        <v>0</v>
      </c>
      <c r="F14" s="557">
        <v>0</v>
      </c>
      <c r="G14" s="411">
        <v>0</v>
      </c>
      <c r="H14" s="411">
        <f t="shared" si="1"/>
        <v>0</v>
      </c>
      <c r="I14" s="348" t="s">
        <v>470</v>
      </c>
    </row>
    <row r="15" spans="1:9" ht="12.75" x14ac:dyDescent="0.2">
      <c r="A15" s="406"/>
      <c r="B15" s="412"/>
      <c r="C15" s="413"/>
      <c r="D15" s="413"/>
      <c r="E15" s="413"/>
      <c r="F15" s="413"/>
      <c r="G15" s="413"/>
      <c r="H15" s="413"/>
      <c r="I15" s="348" t="s">
        <v>172</v>
      </c>
    </row>
    <row r="16" spans="1:9" ht="12.75" x14ac:dyDescent="0.2">
      <c r="A16" s="414"/>
      <c r="B16" s="415" t="s">
        <v>127</v>
      </c>
      <c r="C16" s="416">
        <f>SUM(C5:C14)</f>
        <v>25322540.780000001</v>
      </c>
      <c r="D16" s="416">
        <f t="shared" ref="D16:H16" si="2">SUM(D5:D14)</f>
        <v>31890593.530000001</v>
      </c>
      <c r="E16" s="416">
        <f t="shared" si="2"/>
        <v>57213134.310000002</v>
      </c>
      <c r="F16" s="416">
        <f t="shared" si="2"/>
        <v>26515951.530000001</v>
      </c>
      <c r="G16" s="417">
        <f t="shared" si="2"/>
        <v>26515951.530000001</v>
      </c>
      <c r="H16" s="418">
        <f t="shared" si="2"/>
        <v>1193410.7499999981</v>
      </c>
      <c r="I16" s="348" t="s">
        <v>172</v>
      </c>
    </row>
    <row r="17" spans="1:9" ht="12.75" x14ac:dyDescent="0.2">
      <c r="A17" s="419"/>
      <c r="B17" s="420"/>
      <c r="C17" s="421"/>
      <c r="D17" s="421"/>
      <c r="E17" s="422"/>
      <c r="F17" s="423" t="s">
        <v>471</v>
      </c>
      <c r="G17" s="424"/>
      <c r="H17" s="425"/>
      <c r="I17" s="348" t="s">
        <v>172</v>
      </c>
    </row>
    <row r="18" spans="1:9" ht="12.75" x14ac:dyDescent="0.2">
      <c r="A18" s="721" t="s">
        <v>472</v>
      </c>
      <c r="B18" s="722"/>
      <c r="C18" s="711" t="s">
        <v>445</v>
      </c>
      <c r="D18" s="711"/>
      <c r="E18" s="711"/>
      <c r="F18" s="711"/>
      <c r="G18" s="711"/>
      <c r="H18" s="719" t="s">
        <v>446</v>
      </c>
      <c r="I18" s="348" t="s">
        <v>172</v>
      </c>
    </row>
    <row r="19" spans="1:9" ht="25.5" x14ac:dyDescent="0.2">
      <c r="A19" s="723"/>
      <c r="B19" s="724"/>
      <c r="C19" s="401" t="s">
        <v>447</v>
      </c>
      <c r="D19" s="402" t="s">
        <v>448</v>
      </c>
      <c r="E19" s="402" t="s">
        <v>449</v>
      </c>
      <c r="F19" s="402" t="s">
        <v>450</v>
      </c>
      <c r="G19" s="403" t="s">
        <v>451</v>
      </c>
      <c r="H19" s="720"/>
      <c r="I19" s="348" t="s">
        <v>172</v>
      </c>
    </row>
    <row r="20" spans="1:9" ht="12.75" x14ac:dyDescent="0.2">
      <c r="A20" s="725"/>
      <c r="B20" s="726"/>
      <c r="C20" s="404" t="s">
        <v>452</v>
      </c>
      <c r="D20" s="405" t="s">
        <v>453</v>
      </c>
      <c r="E20" s="405" t="s">
        <v>454</v>
      </c>
      <c r="F20" s="405" t="s">
        <v>455</v>
      </c>
      <c r="G20" s="405" t="s">
        <v>456</v>
      </c>
      <c r="H20" s="405" t="s">
        <v>457</v>
      </c>
      <c r="I20" s="348" t="s">
        <v>172</v>
      </c>
    </row>
    <row r="21" spans="1:9" ht="12.75" x14ac:dyDescent="0.2">
      <c r="A21" s="426" t="s">
        <v>473</v>
      </c>
      <c r="B21" s="427"/>
      <c r="C21" s="428">
        <f t="shared" ref="C21:H21" si="3">SUM(C22+C23+C24+C25+C26+C27+C28+C29)</f>
        <v>0</v>
      </c>
      <c r="D21" s="428">
        <f t="shared" si="3"/>
        <v>23053828.460000001</v>
      </c>
      <c r="E21" s="428">
        <f t="shared" si="3"/>
        <v>23053828.460000001</v>
      </c>
      <c r="F21" s="428">
        <f t="shared" si="3"/>
        <v>11109892.439999999</v>
      </c>
      <c r="G21" s="428">
        <f t="shared" si="3"/>
        <v>11109892.439999999</v>
      </c>
      <c r="H21" s="428">
        <f t="shared" si="3"/>
        <v>11109892.439999999</v>
      </c>
      <c r="I21" s="348" t="s">
        <v>172</v>
      </c>
    </row>
    <row r="22" spans="1:9" ht="12.75" x14ac:dyDescent="0.2">
      <c r="A22" s="429"/>
      <c r="B22" s="430" t="s">
        <v>68</v>
      </c>
      <c r="C22" s="431">
        <v>0</v>
      </c>
      <c r="D22" s="431">
        <v>0</v>
      </c>
      <c r="E22" s="431">
        <f t="shared" ref="E22:E29" si="4">C22+D22</f>
        <v>0</v>
      </c>
      <c r="F22" s="431">
        <v>0</v>
      </c>
      <c r="G22" s="431">
        <v>0</v>
      </c>
      <c r="H22" s="431">
        <f t="shared" ref="H22:H29" si="5">G22-C22</f>
        <v>0</v>
      </c>
      <c r="I22" s="348" t="s">
        <v>458</v>
      </c>
    </row>
    <row r="23" spans="1:9" ht="12.75" x14ac:dyDescent="0.2">
      <c r="A23" s="429"/>
      <c r="B23" s="430" t="s">
        <v>69</v>
      </c>
      <c r="C23" s="431">
        <v>0</v>
      </c>
      <c r="D23" s="431">
        <v>0</v>
      </c>
      <c r="E23" s="431">
        <f t="shared" si="4"/>
        <v>0</v>
      </c>
      <c r="F23" s="431">
        <v>0</v>
      </c>
      <c r="G23" s="431">
        <v>0</v>
      </c>
      <c r="H23" s="431">
        <f t="shared" si="5"/>
        <v>0</v>
      </c>
      <c r="I23" s="348" t="s">
        <v>459</v>
      </c>
    </row>
    <row r="24" spans="1:9" ht="12.75" x14ac:dyDescent="0.2">
      <c r="A24" s="429"/>
      <c r="B24" s="430" t="s">
        <v>70</v>
      </c>
      <c r="C24" s="431">
        <v>0</v>
      </c>
      <c r="D24" s="431">
        <v>0</v>
      </c>
      <c r="E24" s="431">
        <f t="shared" si="4"/>
        <v>0</v>
      </c>
      <c r="F24" s="431">
        <v>0</v>
      </c>
      <c r="G24" s="431">
        <v>0</v>
      </c>
      <c r="H24" s="431">
        <f t="shared" si="5"/>
        <v>0</v>
      </c>
      <c r="I24" s="348" t="s">
        <v>460</v>
      </c>
    </row>
    <row r="25" spans="1:9" ht="12.75" x14ac:dyDescent="0.2">
      <c r="A25" s="429"/>
      <c r="B25" s="430" t="s">
        <v>71</v>
      </c>
      <c r="C25" s="431">
        <v>0</v>
      </c>
      <c r="D25" s="431">
        <v>0</v>
      </c>
      <c r="E25" s="431">
        <f t="shared" si="4"/>
        <v>0</v>
      </c>
      <c r="F25" s="431">
        <v>0</v>
      </c>
      <c r="G25" s="431">
        <v>0</v>
      </c>
      <c r="H25" s="431">
        <f t="shared" si="5"/>
        <v>0</v>
      </c>
      <c r="I25" s="348" t="s">
        <v>461</v>
      </c>
    </row>
    <row r="26" spans="1:9" ht="14.25" x14ac:dyDescent="0.2">
      <c r="A26" s="429"/>
      <c r="B26" s="430" t="s">
        <v>680</v>
      </c>
      <c r="C26" s="431">
        <v>0</v>
      </c>
      <c r="D26" s="431">
        <v>0</v>
      </c>
      <c r="E26" s="431">
        <f t="shared" si="4"/>
        <v>0</v>
      </c>
      <c r="F26" s="431">
        <v>0</v>
      </c>
      <c r="G26" s="431">
        <v>0</v>
      </c>
      <c r="H26" s="431">
        <f t="shared" si="5"/>
        <v>0</v>
      </c>
      <c r="I26" s="348" t="s">
        <v>462</v>
      </c>
    </row>
    <row r="27" spans="1:9" ht="14.25" x14ac:dyDescent="0.2">
      <c r="A27" s="429"/>
      <c r="B27" s="430" t="s">
        <v>681</v>
      </c>
      <c r="C27" s="431">
        <v>0</v>
      </c>
      <c r="D27" s="431">
        <v>0</v>
      </c>
      <c r="E27" s="431">
        <f t="shared" si="4"/>
        <v>0</v>
      </c>
      <c r="F27" s="431">
        <v>0</v>
      </c>
      <c r="G27" s="431">
        <v>0</v>
      </c>
      <c r="H27" s="431">
        <f t="shared" si="5"/>
        <v>0</v>
      </c>
      <c r="I27" s="348" t="s">
        <v>463</v>
      </c>
    </row>
    <row r="28" spans="1:9" ht="25.5" x14ac:dyDescent="0.2">
      <c r="A28" s="429"/>
      <c r="B28" s="430" t="s">
        <v>76</v>
      </c>
      <c r="C28" s="431">
        <v>0</v>
      </c>
      <c r="D28" s="411">
        <v>23053828.460000001</v>
      </c>
      <c r="E28" s="431">
        <f t="shared" si="4"/>
        <v>23053828.460000001</v>
      </c>
      <c r="F28" s="411">
        <v>11109892.439999999</v>
      </c>
      <c r="G28" s="411">
        <v>11109892.439999999</v>
      </c>
      <c r="H28" s="431">
        <f t="shared" si="5"/>
        <v>11109892.439999999</v>
      </c>
      <c r="I28" s="348" t="s">
        <v>467</v>
      </c>
    </row>
    <row r="29" spans="1:9" ht="12.75" x14ac:dyDescent="0.2">
      <c r="A29" s="429"/>
      <c r="B29" s="430" t="s">
        <v>77</v>
      </c>
      <c r="C29" s="431">
        <v>0</v>
      </c>
      <c r="D29" s="431">
        <v>0</v>
      </c>
      <c r="E29" s="431">
        <f t="shared" si="4"/>
        <v>0</v>
      </c>
      <c r="F29" s="431">
        <v>0</v>
      </c>
      <c r="G29" s="431">
        <v>0</v>
      </c>
      <c r="H29" s="431">
        <f t="shared" si="5"/>
        <v>0</v>
      </c>
      <c r="I29" s="348" t="s">
        <v>468</v>
      </c>
    </row>
    <row r="30" spans="1:9" ht="41.25" customHeight="1" x14ac:dyDescent="0.2">
      <c r="A30" s="729" t="s">
        <v>474</v>
      </c>
      <c r="B30" s="730"/>
      <c r="C30" s="432">
        <f t="shared" ref="C30:H30" si="6">SUM(C31:C34)</f>
        <v>25322540.780000001</v>
      </c>
      <c r="D30" s="432">
        <f t="shared" si="6"/>
        <v>8836765.0700000003</v>
      </c>
      <c r="E30" s="432">
        <f t="shared" si="6"/>
        <v>34159305.850000001</v>
      </c>
      <c r="F30" s="432">
        <f t="shared" si="6"/>
        <v>15406059.09</v>
      </c>
      <c r="G30" s="432">
        <f t="shared" si="6"/>
        <v>15406059.09</v>
      </c>
      <c r="H30" s="432">
        <f t="shared" si="6"/>
        <v>-9916481.6900000013</v>
      </c>
      <c r="I30" s="348" t="s">
        <v>172</v>
      </c>
    </row>
    <row r="31" spans="1:9" ht="12.75" x14ac:dyDescent="0.2">
      <c r="A31" s="429"/>
      <c r="B31" s="430" t="s">
        <v>69</v>
      </c>
      <c r="C31" s="431">
        <v>0</v>
      </c>
      <c r="D31" s="431">
        <v>0</v>
      </c>
      <c r="E31" s="431">
        <f>C31+D31</f>
        <v>0</v>
      </c>
      <c r="F31" s="431">
        <v>0</v>
      </c>
      <c r="G31" s="431">
        <v>0</v>
      </c>
      <c r="H31" s="431">
        <f>G31-C31</f>
        <v>0</v>
      </c>
      <c r="I31" s="348" t="s">
        <v>459</v>
      </c>
    </row>
    <row r="32" spans="1:9" ht="14.25" x14ac:dyDescent="0.2">
      <c r="A32" s="429"/>
      <c r="B32" s="430" t="s">
        <v>682</v>
      </c>
      <c r="C32" s="431">
        <v>0</v>
      </c>
      <c r="D32" s="431">
        <v>0</v>
      </c>
      <c r="E32" s="431">
        <f>C32+D32</f>
        <v>0</v>
      </c>
      <c r="F32" s="431">
        <v>0</v>
      </c>
      <c r="G32" s="431">
        <v>0</v>
      </c>
      <c r="H32" s="431">
        <f t="shared" ref="H32:H34" si="7">G32-C32</f>
        <v>0</v>
      </c>
      <c r="I32" s="348" t="s">
        <v>462</v>
      </c>
    </row>
    <row r="33" spans="1:9" ht="14.25" x14ac:dyDescent="0.2">
      <c r="A33" s="429"/>
      <c r="B33" s="430" t="s">
        <v>683</v>
      </c>
      <c r="C33" s="431">
        <v>1111800</v>
      </c>
      <c r="D33" s="411">
        <v>3836467.02</v>
      </c>
      <c r="E33" s="431">
        <f>C33+D33</f>
        <v>4948267.0199999996</v>
      </c>
      <c r="F33" s="411">
        <v>1053422.8600000001</v>
      </c>
      <c r="G33" s="411">
        <v>1053422.8600000001</v>
      </c>
      <c r="H33" s="431">
        <f t="shared" si="7"/>
        <v>-58377.139999999898</v>
      </c>
      <c r="I33" s="348" t="s">
        <v>465</v>
      </c>
    </row>
    <row r="34" spans="1:9" ht="12.75" x14ac:dyDescent="0.2">
      <c r="A34" s="429"/>
      <c r="B34" s="430" t="s">
        <v>77</v>
      </c>
      <c r="C34" s="431">
        <v>24210740.780000001</v>
      </c>
      <c r="D34" s="431">
        <v>5000298.05</v>
      </c>
      <c r="E34" s="431">
        <f>C34+D34</f>
        <v>29211038.830000002</v>
      </c>
      <c r="F34" s="411">
        <v>14352636.23</v>
      </c>
      <c r="G34" s="411">
        <v>14352636.23</v>
      </c>
      <c r="H34" s="431">
        <f t="shared" si="7"/>
        <v>-9858104.5500000007</v>
      </c>
      <c r="I34" s="348" t="s">
        <v>468</v>
      </c>
    </row>
    <row r="35" spans="1:9" ht="12.75" x14ac:dyDescent="0.2">
      <c r="A35" s="429"/>
      <c r="B35" s="430"/>
      <c r="C35" s="431"/>
      <c r="D35" s="431"/>
      <c r="E35" s="431"/>
      <c r="F35" s="431"/>
      <c r="G35" s="431"/>
      <c r="H35" s="431"/>
      <c r="I35" s="348" t="s">
        <v>172</v>
      </c>
    </row>
    <row r="36" spans="1:9" ht="12.75" x14ac:dyDescent="0.2">
      <c r="A36" s="433" t="s">
        <v>475</v>
      </c>
      <c r="B36" s="434"/>
      <c r="C36" s="432">
        <f t="shared" ref="C36:H36" si="8">SUM(C37)</f>
        <v>0</v>
      </c>
      <c r="D36" s="432">
        <f t="shared" si="8"/>
        <v>0</v>
      </c>
      <c r="E36" s="432">
        <f t="shared" si="8"/>
        <v>0</v>
      </c>
      <c r="F36" s="432">
        <f t="shared" si="8"/>
        <v>0</v>
      </c>
      <c r="G36" s="432">
        <f t="shared" si="8"/>
        <v>0</v>
      </c>
      <c r="H36" s="432">
        <f t="shared" si="8"/>
        <v>0</v>
      </c>
      <c r="I36" s="348" t="s">
        <v>172</v>
      </c>
    </row>
    <row r="37" spans="1:9" ht="12.75" x14ac:dyDescent="0.2">
      <c r="A37" s="435"/>
      <c r="B37" s="430" t="s">
        <v>469</v>
      </c>
      <c r="C37" s="431">
        <v>0</v>
      </c>
      <c r="D37" s="431">
        <v>0</v>
      </c>
      <c r="E37" s="431">
        <f>C37+D37</f>
        <v>0</v>
      </c>
      <c r="F37" s="431">
        <v>0</v>
      </c>
      <c r="G37" s="431">
        <v>0</v>
      </c>
      <c r="H37" s="431">
        <f>G37-C37</f>
        <v>0</v>
      </c>
      <c r="I37" s="348" t="s">
        <v>470</v>
      </c>
    </row>
    <row r="38" spans="1:9" ht="12.75" x14ac:dyDescent="0.2">
      <c r="A38" s="436"/>
      <c r="B38" s="437" t="s">
        <v>127</v>
      </c>
      <c r="C38" s="416">
        <f t="shared" ref="C38:H38" si="9">SUM(C36+C30+C21)</f>
        <v>25322540.780000001</v>
      </c>
      <c r="D38" s="416">
        <f t="shared" si="9"/>
        <v>31890593.530000001</v>
      </c>
      <c r="E38" s="416">
        <f t="shared" si="9"/>
        <v>57213134.310000002</v>
      </c>
      <c r="F38" s="416">
        <f t="shared" si="9"/>
        <v>26515951.530000001</v>
      </c>
      <c r="G38" s="416">
        <f t="shared" si="9"/>
        <v>26515951.530000001</v>
      </c>
      <c r="H38" s="418">
        <f t="shared" si="9"/>
        <v>1193410.7499999981</v>
      </c>
      <c r="I38" s="348" t="s">
        <v>172</v>
      </c>
    </row>
    <row r="39" spans="1:9" ht="12.75" x14ac:dyDescent="0.2">
      <c r="A39" s="438"/>
      <c r="B39" s="420"/>
      <c r="C39" s="421"/>
      <c r="D39" s="421"/>
      <c r="E39" s="421"/>
      <c r="F39" s="423" t="s">
        <v>471</v>
      </c>
      <c r="G39" s="439"/>
      <c r="H39" s="425"/>
      <c r="I39" s="348" t="s">
        <v>172</v>
      </c>
    </row>
    <row r="40" spans="1:9" x14ac:dyDescent="0.2">
      <c r="B40" s="1" t="s">
        <v>58</v>
      </c>
    </row>
    <row r="41" spans="1:9" x14ac:dyDescent="0.2">
      <c r="B41" s="350" t="s">
        <v>476</v>
      </c>
    </row>
    <row r="42" spans="1:9" x14ac:dyDescent="0.2">
      <c r="B42" s="351" t="s">
        <v>477</v>
      </c>
    </row>
    <row r="43" spans="1:9" ht="30.75" customHeight="1" x14ac:dyDescent="0.2">
      <c r="B43" s="731" t="s">
        <v>478</v>
      </c>
      <c r="C43" s="731"/>
      <c r="D43" s="731"/>
      <c r="E43" s="731"/>
      <c r="F43" s="731"/>
      <c r="G43" s="731"/>
      <c r="H43" s="731"/>
    </row>
    <row r="47" spans="1:9" x14ac:dyDescent="0.2">
      <c r="C47" s="529"/>
      <c r="D47" s="529"/>
      <c r="E47" s="529"/>
      <c r="F47" s="529"/>
      <c r="G47" s="529"/>
      <c r="H47" s="529"/>
    </row>
    <row r="50" spans="2:8" x14ac:dyDescent="0.2">
      <c r="B50" s="360" t="s">
        <v>676</v>
      </c>
      <c r="E50" s="727" t="s">
        <v>64</v>
      </c>
      <c r="F50" s="728"/>
      <c r="G50" s="728"/>
      <c r="H50" s="728"/>
    </row>
    <row r="51" spans="2:8" ht="12.75" x14ac:dyDescent="0.2">
      <c r="B51" s="173" t="s">
        <v>59</v>
      </c>
      <c r="E51" s="664" t="s">
        <v>62</v>
      </c>
      <c r="F51" s="664"/>
      <c r="G51" s="664"/>
      <c r="H51" s="664"/>
    </row>
    <row r="52" spans="2:8" ht="12.75" x14ac:dyDescent="0.2">
      <c r="B52" s="173" t="s">
        <v>60</v>
      </c>
      <c r="E52" s="664" t="s">
        <v>63</v>
      </c>
      <c r="F52" s="664"/>
      <c r="G52" s="664"/>
      <c r="H52" s="664"/>
    </row>
    <row r="56" spans="2:8" x14ac:dyDescent="0.2">
      <c r="C56" s="529"/>
      <c r="D56" s="529"/>
      <c r="E56" s="529"/>
      <c r="F56" s="529"/>
      <c r="G56" s="529"/>
      <c r="H56" s="529"/>
    </row>
    <row r="57" spans="2:8" x14ac:dyDescent="0.2">
      <c r="C57" s="529"/>
      <c r="D57" s="529"/>
      <c r="E57" s="529"/>
      <c r="F57" s="529"/>
      <c r="G57" s="529"/>
      <c r="H57" s="529"/>
    </row>
    <row r="58" spans="2:8" x14ac:dyDescent="0.2">
      <c r="C58" s="529"/>
      <c r="D58" s="529"/>
      <c r="E58" s="529"/>
      <c r="F58" s="529"/>
      <c r="G58" s="529"/>
      <c r="H58" s="529"/>
    </row>
    <row r="59" spans="2:8" x14ac:dyDescent="0.2">
      <c r="C59" s="529"/>
      <c r="D59" s="529"/>
      <c r="E59" s="529"/>
      <c r="F59" s="529"/>
      <c r="G59" s="529"/>
      <c r="H59" s="529"/>
    </row>
  </sheetData>
  <sheetProtection formatCells="0" formatColumns="0" formatRows="0" insertRows="0" autoFilter="0"/>
  <mergeCells count="12">
    <mergeCell ref="E51:H51"/>
    <mergeCell ref="E52:H52"/>
    <mergeCell ref="E50:H50"/>
    <mergeCell ref="A30:B30"/>
    <mergeCell ref="B43:H43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51181102362204722" header="0.31496062992125984" footer="0.31496062992125984"/>
  <pageSetup scale="65" firstPageNumber="23" orientation="landscape" useFirstPageNumber="1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showGridLines="0" topLeftCell="A28" workbookViewId="0">
      <selection activeCell="B65" sqref="B65"/>
    </sheetView>
  </sheetViews>
  <sheetFormatPr baseColWidth="10" defaultRowHeight="11.25" x14ac:dyDescent="0.2"/>
  <cols>
    <col min="1" max="1" width="1.33203125" style="108" customWidth="1"/>
    <col min="2" max="2" width="95.83203125" style="108" customWidth="1"/>
    <col min="3" max="8" width="18.33203125" style="108" customWidth="1"/>
    <col min="9" max="16384" width="12" style="108"/>
  </cols>
  <sheetData>
    <row r="1" spans="1:8" ht="55.5" customHeight="1" x14ac:dyDescent="0.2">
      <c r="A1" s="732" t="s">
        <v>862</v>
      </c>
      <c r="B1" s="733"/>
      <c r="C1" s="733"/>
      <c r="D1" s="733"/>
      <c r="E1" s="733"/>
      <c r="F1" s="733"/>
      <c r="G1" s="733"/>
      <c r="H1" s="734"/>
    </row>
    <row r="2" spans="1:8" ht="12.75" x14ac:dyDescent="0.2">
      <c r="A2" s="735" t="s">
        <v>122</v>
      </c>
      <c r="B2" s="736"/>
      <c r="C2" s="732" t="s">
        <v>479</v>
      </c>
      <c r="D2" s="733"/>
      <c r="E2" s="733"/>
      <c r="F2" s="733"/>
      <c r="G2" s="734"/>
      <c r="H2" s="741" t="s">
        <v>480</v>
      </c>
    </row>
    <row r="3" spans="1:8" ht="24.95" customHeight="1" x14ac:dyDescent="0.2">
      <c r="A3" s="737"/>
      <c r="B3" s="738"/>
      <c r="C3" s="372" t="s">
        <v>481</v>
      </c>
      <c r="D3" s="372" t="s">
        <v>482</v>
      </c>
      <c r="E3" s="372" t="s">
        <v>449</v>
      </c>
      <c r="F3" s="372" t="s">
        <v>450</v>
      </c>
      <c r="G3" s="372" t="s">
        <v>483</v>
      </c>
      <c r="H3" s="742"/>
    </row>
    <row r="4" spans="1:8" ht="12.75" x14ac:dyDescent="0.2">
      <c r="A4" s="739"/>
      <c r="B4" s="740"/>
      <c r="C4" s="373">
        <v>1</v>
      </c>
      <c r="D4" s="373">
        <v>2</v>
      </c>
      <c r="E4" s="373" t="s">
        <v>484</v>
      </c>
      <c r="F4" s="373">
        <v>4</v>
      </c>
      <c r="G4" s="373">
        <v>5</v>
      </c>
      <c r="H4" s="373" t="s">
        <v>485</v>
      </c>
    </row>
    <row r="5" spans="1:8" ht="12.75" x14ac:dyDescent="0.2">
      <c r="A5" s="530"/>
      <c r="B5" s="531"/>
      <c r="C5" s="532"/>
      <c r="D5" s="532"/>
      <c r="E5" s="532"/>
      <c r="F5" s="532"/>
      <c r="G5" s="532"/>
      <c r="H5" s="532"/>
    </row>
    <row r="6" spans="1:8" ht="12.75" x14ac:dyDescent="0.2">
      <c r="A6" s="450"/>
      <c r="B6" s="533" t="s">
        <v>543</v>
      </c>
      <c r="C6" s="379">
        <v>25322540.780000001</v>
      </c>
      <c r="D6" s="596">
        <v>31890593.530000001</v>
      </c>
      <c r="E6" s="379">
        <f>C6+D6</f>
        <v>57213134.310000002</v>
      </c>
      <c r="F6" s="597">
        <v>25377037.280000001</v>
      </c>
      <c r="G6" s="598">
        <v>25377037.280000001</v>
      </c>
      <c r="H6" s="379">
        <f>E6-F6</f>
        <v>31836097.030000001</v>
      </c>
    </row>
    <row r="7" spans="1:8" ht="12.75" x14ac:dyDescent="0.2">
      <c r="A7" s="450"/>
      <c r="B7" s="533" t="s">
        <v>544</v>
      </c>
      <c r="C7" s="379">
        <v>0</v>
      </c>
      <c r="D7" s="379">
        <v>0</v>
      </c>
      <c r="E7" s="379">
        <f t="shared" ref="E7:E12" si="0">C7+D7</f>
        <v>0</v>
      </c>
      <c r="F7" s="379">
        <v>0</v>
      </c>
      <c r="G7" s="379">
        <v>0</v>
      </c>
      <c r="H7" s="379">
        <f t="shared" ref="H7:H12" si="1">E7-F7</f>
        <v>0</v>
      </c>
    </row>
    <row r="8" spans="1:8" ht="12.75" x14ac:dyDescent="0.2">
      <c r="A8" s="450"/>
      <c r="B8" s="533" t="s">
        <v>545</v>
      </c>
      <c r="C8" s="379">
        <v>0</v>
      </c>
      <c r="D8" s="379">
        <v>0</v>
      </c>
      <c r="E8" s="379">
        <f t="shared" si="0"/>
        <v>0</v>
      </c>
      <c r="F8" s="379">
        <v>0</v>
      </c>
      <c r="G8" s="379">
        <v>0</v>
      </c>
      <c r="H8" s="379">
        <f t="shared" si="1"/>
        <v>0</v>
      </c>
    </row>
    <row r="9" spans="1:8" ht="12.75" x14ac:dyDescent="0.2">
      <c r="A9" s="450"/>
      <c r="B9" s="533" t="s">
        <v>546</v>
      </c>
      <c r="C9" s="379">
        <v>0</v>
      </c>
      <c r="D9" s="379">
        <v>0</v>
      </c>
      <c r="E9" s="379">
        <f t="shared" si="0"/>
        <v>0</v>
      </c>
      <c r="F9" s="379">
        <v>0</v>
      </c>
      <c r="G9" s="379">
        <v>0</v>
      </c>
      <c r="H9" s="379">
        <f t="shared" si="1"/>
        <v>0</v>
      </c>
    </row>
    <row r="10" spans="1:8" ht="12.75" x14ac:dyDescent="0.2">
      <c r="A10" s="450"/>
      <c r="B10" s="533" t="s">
        <v>547</v>
      </c>
      <c r="C10" s="379">
        <v>0</v>
      </c>
      <c r="D10" s="379">
        <v>0</v>
      </c>
      <c r="E10" s="379">
        <f t="shared" si="0"/>
        <v>0</v>
      </c>
      <c r="F10" s="379">
        <v>0</v>
      </c>
      <c r="G10" s="379">
        <v>0</v>
      </c>
      <c r="H10" s="379">
        <f t="shared" si="1"/>
        <v>0</v>
      </c>
    </row>
    <row r="11" spans="1:8" ht="12.75" x14ac:dyDescent="0.2">
      <c r="A11" s="450"/>
      <c r="B11" s="533" t="s">
        <v>548</v>
      </c>
      <c r="C11" s="379">
        <v>0</v>
      </c>
      <c r="D11" s="379">
        <v>0</v>
      </c>
      <c r="E11" s="379">
        <f t="shared" si="0"/>
        <v>0</v>
      </c>
      <c r="F11" s="379">
        <v>0</v>
      </c>
      <c r="G11" s="379">
        <v>0</v>
      </c>
      <c r="H11" s="379">
        <f t="shared" si="1"/>
        <v>0</v>
      </c>
    </row>
    <row r="12" spans="1:8" ht="12.75" x14ac:dyDescent="0.2">
      <c r="A12" s="450"/>
      <c r="B12" s="533" t="s">
        <v>549</v>
      </c>
      <c r="C12" s="379">
        <v>0</v>
      </c>
      <c r="D12" s="379">
        <v>0</v>
      </c>
      <c r="E12" s="379">
        <f t="shared" si="0"/>
        <v>0</v>
      </c>
      <c r="F12" s="379">
        <v>0</v>
      </c>
      <c r="G12" s="379">
        <v>0</v>
      </c>
      <c r="H12" s="379">
        <f t="shared" si="1"/>
        <v>0</v>
      </c>
    </row>
    <row r="13" spans="1:8" ht="12.75" x14ac:dyDescent="0.2">
      <c r="A13" s="450"/>
      <c r="B13" s="533"/>
      <c r="C13" s="379"/>
      <c r="D13" s="379"/>
      <c r="E13" s="379"/>
      <c r="F13" s="379"/>
      <c r="G13" s="379"/>
      <c r="H13" s="379"/>
    </row>
    <row r="14" spans="1:8" ht="12.75" x14ac:dyDescent="0.2">
      <c r="A14" s="452"/>
      <c r="B14" s="382" t="s">
        <v>538</v>
      </c>
      <c r="C14" s="383">
        <f t="shared" ref="C14:H14" si="2">SUM(C6:C13)</f>
        <v>25322540.780000001</v>
      </c>
      <c r="D14" s="383">
        <f t="shared" si="2"/>
        <v>31890593.530000001</v>
      </c>
      <c r="E14" s="383">
        <f t="shared" si="2"/>
        <v>57213134.310000002</v>
      </c>
      <c r="F14" s="383">
        <f t="shared" si="2"/>
        <v>25377037.280000001</v>
      </c>
      <c r="G14" s="383">
        <f t="shared" si="2"/>
        <v>25377037.280000001</v>
      </c>
      <c r="H14" s="383">
        <f t="shared" si="2"/>
        <v>31836097.030000001</v>
      </c>
    </row>
    <row r="15" spans="1:8" ht="12.75" x14ac:dyDescent="0.2">
      <c r="A15" s="114"/>
      <c r="B15" s="114"/>
      <c r="C15" s="114"/>
      <c r="D15" s="114"/>
      <c r="E15" s="114"/>
      <c r="F15" s="114"/>
      <c r="G15" s="114"/>
      <c r="H15" s="114"/>
    </row>
    <row r="16" spans="1:8" ht="12.75" x14ac:dyDescent="0.2">
      <c r="A16" s="114"/>
      <c r="B16" s="114"/>
      <c r="C16" s="114"/>
      <c r="D16" s="114"/>
      <c r="E16" s="114"/>
      <c r="F16" s="114"/>
      <c r="G16" s="114"/>
      <c r="H16" s="114"/>
    </row>
    <row r="17" spans="1:8" ht="56.25" customHeight="1" x14ac:dyDescent="0.2">
      <c r="A17" s="732" t="s">
        <v>863</v>
      </c>
      <c r="B17" s="733"/>
      <c r="C17" s="733"/>
      <c r="D17" s="733"/>
      <c r="E17" s="733"/>
      <c r="F17" s="733"/>
      <c r="G17" s="733"/>
      <c r="H17" s="734"/>
    </row>
    <row r="18" spans="1:8" ht="12.75" x14ac:dyDescent="0.2">
      <c r="A18" s="735" t="s">
        <v>122</v>
      </c>
      <c r="B18" s="736"/>
      <c r="C18" s="732" t="s">
        <v>479</v>
      </c>
      <c r="D18" s="733"/>
      <c r="E18" s="733"/>
      <c r="F18" s="733"/>
      <c r="G18" s="734"/>
      <c r="H18" s="741" t="s">
        <v>480</v>
      </c>
    </row>
    <row r="19" spans="1:8" ht="25.5" x14ac:dyDescent="0.2">
      <c r="A19" s="737"/>
      <c r="B19" s="738"/>
      <c r="C19" s="372" t="s">
        <v>481</v>
      </c>
      <c r="D19" s="372" t="s">
        <v>482</v>
      </c>
      <c r="E19" s="372" t="s">
        <v>449</v>
      </c>
      <c r="F19" s="372" t="s">
        <v>450</v>
      </c>
      <c r="G19" s="372" t="s">
        <v>483</v>
      </c>
      <c r="H19" s="742"/>
    </row>
    <row r="20" spans="1:8" ht="12.75" x14ac:dyDescent="0.2">
      <c r="A20" s="739"/>
      <c r="B20" s="740"/>
      <c r="C20" s="373">
        <v>1</v>
      </c>
      <c r="D20" s="373">
        <v>2</v>
      </c>
      <c r="E20" s="373" t="s">
        <v>484</v>
      </c>
      <c r="F20" s="373">
        <v>4</v>
      </c>
      <c r="G20" s="373">
        <v>5</v>
      </c>
      <c r="H20" s="373" t="s">
        <v>485</v>
      </c>
    </row>
    <row r="21" spans="1:8" ht="12.75" x14ac:dyDescent="0.2">
      <c r="A21" s="450"/>
      <c r="B21" s="451" t="s">
        <v>550</v>
      </c>
      <c r="C21" s="379">
        <v>0</v>
      </c>
      <c r="D21" s="379">
        <v>0</v>
      </c>
      <c r="E21" s="379">
        <f>C21+D21</f>
        <v>0</v>
      </c>
      <c r="F21" s="379">
        <v>0</v>
      </c>
      <c r="G21" s="379">
        <v>0</v>
      </c>
      <c r="H21" s="379">
        <f>E21-F21</f>
        <v>0</v>
      </c>
    </row>
    <row r="22" spans="1:8" ht="12.75" x14ac:dyDescent="0.2">
      <c r="A22" s="450"/>
      <c r="B22" s="451" t="s">
        <v>551</v>
      </c>
      <c r="C22" s="379">
        <v>0</v>
      </c>
      <c r="D22" s="379">
        <v>0</v>
      </c>
      <c r="E22" s="379">
        <f t="shared" ref="E22:E24" si="3">C22+D22</f>
        <v>0</v>
      </c>
      <c r="F22" s="379">
        <v>0</v>
      </c>
      <c r="G22" s="379">
        <v>0</v>
      </c>
      <c r="H22" s="379">
        <f t="shared" ref="H22:H24" si="4">E22-F22</f>
        <v>0</v>
      </c>
    </row>
    <row r="23" spans="1:8" ht="12.75" x14ac:dyDescent="0.2">
      <c r="A23" s="450"/>
      <c r="B23" s="451" t="s">
        <v>552</v>
      </c>
      <c r="C23" s="379">
        <v>0</v>
      </c>
      <c r="D23" s="379">
        <v>0</v>
      </c>
      <c r="E23" s="379">
        <f t="shared" si="3"/>
        <v>0</v>
      </c>
      <c r="F23" s="379">
        <v>0</v>
      </c>
      <c r="G23" s="379">
        <v>0</v>
      </c>
      <c r="H23" s="379">
        <f t="shared" si="4"/>
        <v>0</v>
      </c>
    </row>
    <row r="24" spans="1:8" ht="12.75" x14ac:dyDescent="0.2">
      <c r="A24" s="450"/>
      <c r="B24" s="451" t="s">
        <v>553</v>
      </c>
      <c r="C24" s="379">
        <v>0</v>
      </c>
      <c r="D24" s="379">
        <v>0</v>
      </c>
      <c r="E24" s="379">
        <f t="shared" si="3"/>
        <v>0</v>
      </c>
      <c r="F24" s="379">
        <v>0</v>
      </c>
      <c r="G24" s="379">
        <v>0</v>
      </c>
      <c r="H24" s="379">
        <f t="shared" si="4"/>
        <v>0</v>
      </c>
    </row>
    <row r="25" spans="1:8" ht="12.75" x14ac:dyDescent="0.2">
      <c r="A25" s="452"/>
      <c r="B25" s="382" t="s">
        <v>538</v>
      </c>
      <c r="C25" s="383">
        <f t="shared" ref="C25:H25" si="5">SUM(C21:C24)</f>
        <v>0</v>
      </c>
      <c r="D25" s="383">
        <f t="shared" si="5"/>
        <v>0</v>
      </c>
      <c r="E25" s="383">
        <f t="shared" si="5"/>
        <v>0</v>
      </c>
      <c r="F25" s="383">
        <f t="shared" si="5"/>
        <v>0</v>
      </c>
      <c r="G25" s="383">
        <f t="shared" si="5"/>
        <v>0</v>
      </c>
      <c r="H25" s="383">
        <f t="shared" si="5"/>
        <v>0</v>
      </c>
    </row>
    <row r="26" spans="1:8" ht="12.75" x14ac:dyDescent="0.2">
      <c r="A26" s="114"/>
      <c r="B26" s="114"/>
      <c r="C26" s="114"/>
      <c r="D26" s="114"/>
      <c r="E26" s="114"/>
      <c r="F26" s="114"/>
      <c r="G26" s="114"/>
      <c r="H26" s="114"/>
    </row>
    <row r="27" spans="1:8" ht="12.75" x14ac:dyDescent="0.2">
      <c r="A27" s="114"/>
      <c r="B27" s="114"/>
      <c r="C27" s="114"/>
      <c r="D27" s="114"/>
      <c r="E27" s="114"/>
      <c r="F27" s="114"/>
      <c r="G27" s="114"/>
      <c r="H27" s="114"/>
    </row>
    <row r="28" spans="1:8" ht="55.5" customHeight="1" x14ac:dyDescent="0.2">
      <c r="A28" s="732" t="s">
        <v>864</v>
      </c>
      <c r="B28" s="733"/>
      <c r="C28" s="733"/>
      <c r="D28" s="733"/>
      <c r="E28" s="733"/>
      <c r="F28" s="733"/>
      <c r="G28" s="733"/>
      <c r="H28" s="734"/>
    </row>
    <row r="29" spans="1:8" ht="12.75" x14ac:dyDescent="0.2">
      <c r="A29" s="735" t="s">
        <v>122</v>
      </c>
      <c r="B29" s="736"/>
      <c r="C29" s="732" t="s">
        <v>479</v>
      </c>
      <c r="D29" s="733"/>
      <c r="E29" s="733"/>
      <c r="F29" s="733"/>
      <c r="G29" s="734"/>
      <c r="H29" s="741" t="s">
        <v>480</v>
      </c>
    </row>
    <row r="30" spans="1:8" ht="25.5" x14ac:dyDescent="0.2">
      <c r="A30" s="737"/>
      <c r="B30" s="738"/>
      <c r="C30" s="372" t="s">
        <v>481</v>
      </c>
      <c r="D30" s="372" t="s">
        <v>482</v>
      </c>
      <c r="E30" s="372" t="s">
        <v>449</v>
      </c>
      <c r="F30" s="372" t="s">
        <v>450</v>
      </c>
      <c r="G30" s="372" t="s">
        <v>483</v>
      </c>
      <c r="H30" s="742"/>
    </row>
    <row r="31" spans="1:8" ht="12.75" x14ac:dyDescent="0.2">
      <c r="A31" s="739"/>
      <c r="B31" s="740"/>
      <c r="C31" s="373">
        <v>1</v>
      </c>
      <c r="D31" s="373">
        <v>2</v>
      </c>
      <c r="E31" s="373" t="s">
        <v>484</v>
      </c>
      <c r="F31" s="373">
        <v>4</v>
      </c>
      <c r="G31" s="373">
        <v>5</v>
      </c>
      <c r="H31" s="373" t="s">
        <v>485</v>
      </c>
    </row>
    <row r="32" spans="1:8" ht="12.75" x14ac:dyDescent="0.2">
      <c r="A32" s="450"/>
      <c r="B32" s="453" t="s">
        <v>554</v>
      </c>
      <c r="C32" s="379">
        <v>25322540.780000001</v>
      </c>
      <c r="D32" s="379">
        <v>31890593.530000001</v>
      </c>
      <c r="E32" s="379">
        <f t="shared" ref="E32:E38" si="6">C32+D32</f>
        <v>57213134.310000002</v>
      </c>
      <c r="F32" s="379">
        <v>25377037.280000001</v>
      </c>
      <c r="G32" s="379">
        <v>25377037.280000001</v>
      </c>
      <c r="H32" s="379">
        <f t="shared" ref="H32:H38" si="7">E32-F32</f>
        <v>31836097.030000001</v>
      </c>
    </row>
    <row r="33" spans="1:8" ht="12.75" x14ac:dyDescent="0.2">
      <c r="A33" s="450"/>
      <c r="B33" s="453" t="s">
        <v>555</v>
      </c>
      <c r="C33" s="379">
        <v>0</v>
      </c>
      <c r="D33" s="379">
        <v>0</v>
      </c>
      <c r="E33" s="379">
        <f t="shared" si="6"/>
        <v>0</v>
      </c>
      <c r="F33" s="379">
        <v>0</v>
      </c>
      <c r="G33" s="379">
        <v>0</v>
      </c>
      <c r="H33" s="379">
        <f t="shared" si="7"/>
        <v>0</v>
      </c>
    </row>
    <row r="34" spans="1:8" s="528" customFormat="1" ht="11.25" customHeight="1" x14ac:dyDescent="0.2">
      <c r="A34" s="450"/>
      <c r="B34" s="453" t="s">
        <v>556</v>
      </c>
      <c r="C34" s="379">
        <v>0</v>
      </c>
      <c r="D34" s="379">
        <v>0</v>
      </c>
      <c r="E34" s="379">
        <f t="shared" si="6"/>
        <v>0</v>
      </c>
      <c r="F34" s="379">
        <v>0</v>
      </c>
      <c r="G34" s="379">
        <v>0</v>
      </c>
      <c r="H34" s="379">
        <f t="shared" si="7"/>
        <v>0</v>
      </c>
    </row>
    <row r="35" spans="1:8" s="528" customFormat="1" ht="11.25" customHeight="1" x14ac:dyDescent="0.2">
      <c r="A35" s="450"/>
      <c r="B35" s="453" t="s">
        <v>557</v>
      </c>
      <c r="C35" s="379">
        <v>0</v>
      </c>
      <c r="D35" s="379">
        <v>0</v>
      </c>
      <c r="E35" s="379">
        <f t="shared" si="6"/>
        <v>0</v>
      </c>
      <c r="F35" s="379">
        <v>0</v>
      </c>
      <c r="G35" s="379">
        <v>0</v>
      </c>
      <c r="H35" s="379">
        <f t="shared" si="7"/>
        <v>0</v>
      </c>
    </row>
    <row r="36" spans="1:8" ht="11.25" customHeight="1" x14ac:dyDescent="0.2">
      <c r="A36" s="450"/>
      <c r="B36" s="453" t="s">
        <v>558</v>
      </c>
      <c r="C36" s="379">
        <v>0</v>
      </c>
      <c r="D36" s="379">
        <v>0</v>
      </c>
      <c r="E36" s="379">
        <f t="shared" si="6"/>
        <v>0</v>
      </c>
      <c r="F36" s="379">
        <v>0</v>
      </c>
      <c r="G36" s="379">
        <v>0</v>
      </c>
      <c r="H36" s="379">
        <f t="shared" si="7"/>
        <v>0</v>
      </c>
    </row>
    <row r="37" spans="1:8" s="528" customFormat="1" ht="11.25" customHeight="1" x14ac:dyDescent="0.2">
      <c r="A37" s="450"/>
      <c r="B37" s="453" t="s">
        <v>559</v>
      </c>
      <c r="C37" s="379">
        <v>0</v>
      </c>
      <c r="D37" s="379">
        <v>0</v>
      </c>
      <c r="E37" s="379">
        <f t="shared" si="6"/>
        <v>0</v>
      </c>
      <c r="F37" s="379">
        <v>0</v>
      </c>
      <c r="G37" s="379">
        <v>0</v>
      </c>
      <c r="H37" s="379">
        <f t="shared" si="7"/>
        <v>0</v>
      </c>
    </row>
    <row r="38" spans="1:8" ht="12.75" x14ac:dyDescent="0.2">
      <c r="A38" s="450"/>
      <c r="B38" s="453" t="s">
        <v>560</v>
      </c>
      <c r="C38" s="379">
        <v>0</v>
      </c>
      <c r="D38" s="379">
        <v>0</v>
      </c>
      <c r="E38" s="379">
        <f t="shared" si="6"/>
        <v>0</v>
      </c>
      <c r="F38" s="379">
        <v>0</v>
      </c>
      <c r="G38" s="379">
        <v>0</v>
      </c>
      <c r="H38" s="379">
        <f t="shared" si="7"/>
        <v>0</v>
      </c>
    </row>
    <row r="39" spans="1:8" ht="12.75" x14ac:dyDescent="0.2">
      <c r="A39" s="452"/>
      <c r="B39" s="382" t="s">
        <v>538</v>
      </c>
      <c r="C39" s="383">
        <f t="shared" ref="C39:H39" si="8">SUM(C32:C38)</f>
        <v>25322540.780000001</v>
      </c>
      <c r="D39" s="383">
        <f t="shared" si="8"/>
        <v>31890593.530000001</v>
      </c>
      <c r="E39" s="383">
        <f t="shared" si="8"/>
        <v>57213134.310000002</v>
      </c>
      <c r="F39" s="383">
        <f t="shared" si="8"/>
        <v>25377037.280000001</v>
      </c>
      <c r="G39" s="383">
        <f t="shared" si="8"/>
        <v>25377037.280000001</v>
      </c>
      <c r="H39" s="383">
        <f t="shared" si="8"/>
        <v>31836097.030000001</v>
      </c>
    </row>
    <row r="40" spans="1:8" ht="12.75" x14ac:dyDescent="0.2">
      <c r="A40" s="114"/>
      <c r="B40" s="114"/>
      <c r="C40" s="114"/>
      <c r="D40" s="114"/>
      <c r="E40" s="114"/>
      <c r="F40" s="114"/>
      <c r="G40" s="114"/>
      <c r="H40" s="114"/>
    </row>
    <row r="41" spans="1:8" x14ac:dyDescent="0.2">
      <c r="A41" s="108" t="s">
        <v>539</v>
      </c>
    </row>
    <row r="44" spans="1:8" x14ac:dyDescent="0.2">
      <c r="E44" s="534"/>
    </row>
    <row r="48" spans="1:8" x14ac:dyDescent="0.2">
      <c r="B48" s="172" t="s">
        <v>203</v>
      </c>
      <c r="E48" s="662" t="s">
        <v>195</v>
      </c>
      <c r="F48" s="662"/>
      <c r="G48" s="662"/>
    </row>
    <row r="49" spans="2:13" ht="12.75" x14ac:dyDescent="0.2">
      <c r="B49" s="173" t="s">
        <v>59</v>
      </c>
      <c r="E49" s="664" t="s">
        <v>62</v>
      </c>
      <c r="F49" s="664"/>
      <c r="G49" s="664"/>
    </row>
    <row r="50" spans="2:13" ht="12.75" x14ac:dyDescent="0.2">
      <c r="B50" s="173" t="s">
        <v>60</v>
      </c>
      <c r="E50" s="664" t="s">
        <v>63</v>
      </c>
      <c r="F50" s="664"/>
      <c r="G50" s="664"/>
    </row>
    <row r="55" spans="2:13" x14ac:dyDescent="0.2">
      <c r="B55" s="590"/>
      <c r="C55" s="590"/>
      <c r="D55" s="590"/>
      <c r="E55" s="590"/>
      <c r="F55" s="590"/>
      <c r="G55" s="590"/>
      <c r="H55" s="590"/>
      <c r="I55" s="590"/>
      <c r="J55" s="590"/>
      <c r="K55" s="590"/>
      <c r="M55" s="590"/>
    </row>
    <row r="56" spans="2:13" x14ac:dyDescent="0.2">
      <c r="B56" s="590"/>
      <c r="C56" s="590"/>
      <c r="D56" s="590"/>
      <c r="E56" s="590"/>
      <c r="F56" s="590"/>
      <c r="G56" s="590"/>
      <c r="H56" s="590"/>
      <c r="I56" s="590"/>
      <c r="J56" s="590"/>
      <c r="K56" s="590"/>
      <c r="L56" s="590"/>
      <c r="M56" s="590"/>
    </row>
    <row r="57" spans="2:13" x14ac:dyDescent="0.2">
      <c r="B57" s="590"/>
      <c r="C57" s="590"/>
      <c r="D57" s="590"/>
      <c r="E57" s="590"/>
      <c r="F57" s="590"/>
      <c r="G57" s="590"/>
      <c r="H57" s="590"/>
      <c r="I57" s="590"/>
      <c r="J57" s="590"/>
      <c r="K57" s="590"/>
      <c r="L57" s="590"/>
      <c r="M57" s="590"/>
    </row>
    <row r="58" spans="2:13" x14ac:dyDescent="0.2">
      <c r="B58" s="590"/>
      <c r="C58" s="590"/>
      <c r="D58" s="590"/>
      <c r="E58" s="590"/>
      <c r="F58" s="590"/>
      <c r="G58" s="590"/>
      <c r="H58" s="590"/>
      <c r="I58" s="590"/>
      <c r="J58" s="590"/>
      <c r="K58" s="590"/>
      <c r="L58" s="590"/>
      <c r="M58" s="590"/>
    </row>
    <row r="59" spans="2:13" x14ac:dyDescent="0.2">
      <c r="B59" s="590"/>
      <c r="C59" s="590"/>
      <c r="D59" s="590"/>
      <c r="E59" s="590"/>
      <c r="F59" s="590"/>
      <c r="G59" s="590"/>
      <c r="H59" s="590"/>
      <c r="I59" s="590"/>
      <c r="J59" s="590"/>
      <c r="K59" s="590"/>
      <c r="L59" s="590"/>
      <c r="M59" s="590"/>
    </row>
    <row r="60" spans="2:13" x14ac:dyDescent="0.2">
      <c r="B60" s="590"/>
      <c r="C60" s="590"/>
      <c r="D60" s="590"/>
      <c r="E60" s="590"/>
      <c r="F60" s="590"/>
      <c r="G60" s="590"/>
      <c r="H60" s="590"/>
      <c r="I60" s="590"/>
      <c r="J60" s="590"/>
      <c r="K60" s="590"/>
      <c r="L60" s="590"/>
      <c r="M60" s="590"/>
    </row>
    <row r="61" spans="2:13" x14ac:dyDescent="0.2">
      <c r="B61" s="590"/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590"/>
    </row>
    <row r="62" spans="2:13" x14ac:dyDescent="0.2">
      <c r="B62" s="590"/>
      <c r="C62" s="590"/>
      <c r="D62" s="590"/>
      <c r="E62" s="590"/>
      <c r="F62" s="590"/>
      <c r="G62" s="590"/>
      <c r="H62" s="590"/>
      <c r="I62" s="590"/>
      <c r="J62" s="590"/>
      <c r="K62" s="590"/>
      <c r="L62" s="590"/>
      <c r="M62" s="590"/>
    </row>
    <row r="63" spans="2:13" x14ac:dyDescent="0.2">
      <c r="B63" s="590"/>
      <c r="C63" s="590"/>
      <c r="D63" s="590"/>
      <c r="E63" s="590"/>
      <c r="F63" s="590"/>
      <c r="G63" s="590"/>
      <c r="H63" s="590"/>
      <c r="I63" s="590"/>
      <c r="J63" s="590"/>
      <c r="K63" s="590"/>
      <c r="L63" s="590"/>
      <c r="M63" s="590"/>
    </row>
    <row r="64" spans="2:13" x14ac:dyDescent="0.2">
      <c r="B64" s="590"/>
      <c r="C64" s="590"/>
      <c r="D64" s="590"/>
      <c r="E64" s="590"/>
      <c r="F64" s="590"/>
      <c r="G64" s="590"/>
      <c r="H64" s="590"/>
      <c r="I64" s="590"/>
      <c r="J64" s="590"/>
      <c r="K64" s="590"/>
      <c r="L64" s="590"/>
      <c r="M64" s="590"/>
    </row>
    <row r="65" spans="3:8" x14ac:dyDescent="0.2">
      <c r="C65" s="534"/>
      <c r="D65" s="534"/>
      <c r="E65" s="534"/>
      <c r="F65" s="534"/>
      <c r="G65" s="534"/>
      <c r="H65" s="534"/>
    </row>
    <row r="66" spans="3:8" x14ac:dyDescent="0.2">
      <c r="D66" s="590"/>
      <c r="E66" s="590"/>
      <c r="F66" s="590"/>
      <c r="G66" s="590"/>
      <c r="H66" s="590"/>
    </row>
    <row r="67" spans="3:8" x14ac:dyDescent="0.2">
      <c r="D67" s="590"/>
      <c r="E67" s="590"/>
      <c r="F67" s="590"/>
      <c r="G67" s="590"/>
      <c r="H67" s="590"/>
    </row>
    <row r="68" spans="3:8" x14ac:dyDescent="0.2">
      <c r="D68" s="590"/>
      <c r="E68" s="590"/>
      <c r="F68" s="590"/>
      <c r="G68" s="590"/>
      <c r="H68" s="590"/>
    </row>
    <row r="69" spans="3:8" x14ac:dyDescent="0.2">
      <c r="D69" s="590"/>
      <c r="E69" s="590"/>
      <c r="F69" s="590"/>
      <c r="G69" s="590"/>
      <c r="H69" s="590"/>
    </row>
    <row r="70" spans="3:8" x14ac:dyDescent="0.2">
      <c r="C70" s="590"/>
      <c r="D70" s="590"/>
      <c r="E70" s="590"/>
      <c r="F70" s="590"/>
      <c r="G70" s="590"/>
      <c r="H70" s="590"/>
    </row>
    <row r="71" spans="3:8" x14ac:dyDescent="0.2">
      <c r="D71" s="558"/>
      <c r="E71" s="558"/>
      <c r="F71" s="558"/>
      <c r="G71" s="558"/>
      <c r="H71" s="558"/>
    </row>
    <row r="72" spans="3:8" x14ac:dyDescent="0.2">
      <c r="D72" s="558"/>
      <c r="E72" s="558"/>
      <c r="F72" s="558"/>
      <c r="G72" s="558"/>
      <c r="H72" s="558"/>
    </row>
    <row r="73" spans="3:8" x14ac:dyDescent="0.2">
      <c r="D73" s="558"/>
      <c r="E73" s="558"/>
      <c r="F73" s="558"/>
      <c r="G73" s="558"/>
      <c r="H73" s="558"/>
    </row>
  </sheetData>
  <sheetProtection formatCells="0" formatColumns="0" formatRows="0" insertRows="0" deleteRows="0" autoFilter="0"/>
  <mergeCells count="15">
    <mergeCell ref="E50:G50"/>
    <mergeCell ref="E48:G48"/>
    <mergeCell ref="A1:H1"/>
    <mergeCell ref="A2:B4"/>
    <mergeCell ref="C2:G2"/>
    <mergeCell ref="H2:H3"/>
    <mergeCell ref="A17:H17"/>
    <mergeCell ref="A18:B20"/>
    <mergeCell ref="C18:G18"/>
    <mergeCell ref="H18:H19"/>
    <mergeCell ref="A28:H28"/>
    <mergeCell ref="A29:B31"/>
    <mergeCell ref="C29:G29"/>
    <mergeCell ref="H29:H30"/>
    <mergeCell ref="E49:G49"/>
  </mergeCells>
  <printOptions horizontalCentered="1"/>
  <pageMargins left="0.70866141732283472" right="0.70866141732283472" top="0.43307086614173229" bottom="0.51181102362204722" header="0.31496062992125984" footer="0.31496062992125984"/>
  <pageSetup paperSize="141" scale="74" firstPageNumber="24" orientation="landscape" useFirstPageNumber="1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showGridLines="0" workbookViewId="0">
      <selection activeCell="C77" sqref="C77:H77"/>
    </sheetView>
  </sheetViews>
  <sheetFormatPr baseColWidth="10" defaultRowHeight="11.25" x14ac:dyDescent="0.2"/>
  <cols>
    <col min="1" max="1" width="1.5" style="108" customWidth="1"/>
    <col min="2" max="2" width="76.1640625" style="108" bestFit="1" customWidth="1"/>
    <col min="3" max="3" width="18.33203125" style="108" customWidth="1"/>
    <col min="4" max="4" width="19.83203125" style="108" customWidth="1"/>
    <col min="5" max="8" width="18.33203125" style="108" customWidth="1"/>
    <col min="9" max="16384" width="12" style="108"/>
  </cols>
  <sheetData>
    <row r="1" spans="1:8" ht="54" customHeight="1" x14ac:dyDescent="0.2">
      <c r="A1" s="732" t="s">
        <v>865</v>
      </c>
      <c r="B1" s="733"/>
      <c r="C1" s="733"/>
      <c r="D1" s="733"/>
      <c r="E1" s="733"/>
      <c r="F1" s="733"/>
      <c r="G1" s="733"/>
      <c r="H1" s="734"/>
    </row>
    <row r="2" spans="1:8" ht="12.75" x14ac:dyDescent="0.2">
      <c r="A2" s="735" t="s">
        <v>122</v>
      </c>
      <c r="B2" s="736"/>
      <c r="C2" s="732" t="s">
        <v>479</v>
      </c>
      <c r="D2" s="733"/>
      <c r="E2" s="733"/>
      <c r="F2" s="733"/>
      <c r="G2" s="734"/>
      <c r="H2" s="741" t="s">
        <v>480</v>
      </c>
    </row>
    <row r="3" spans="1:8" ht="24.95" customHeight="1" x14ac:dyDescent="0.2">
      <c r="A3" s="737"/>
      <c r="B3" s="738"/>
      <c r="C3" s="372" t="s">
        <v>481</v>
      </c>
      <c r="D3" s="372" t="s">
        <v>482</v>
      </c>
      <c r="E3" s="372" t="s">
        <v>449</v>
      </c>
      <c r="F3" s="372" t="s">
        <v>450</v>
      </c>
      <c r="G3" s="372" t="s">
        <v>483</v>
      </c>
      <c r="H3" s="742"/>
    </row>
    <row r="4" spans="1:8" ht="12.75" x14ac:dyDescent="0.2">
      <c r="A4" s="739"/>
      <c r="B4" s="740"/>
      <c r="C4" s="373">
        <v>1</v>
      </c>
      <c r="D4" s="373">
        <v>2</v>
      </c>
      <c r="E4" s="373" t="s">
        <v>484</v>
      </c>
      <c r="F4" s="373">
        <v>4</v>
      </c>
      <c r="G4" s="373">
        <v>5</v>
      </c>
      <c r="H4" s="373" t="s">
        <v>485</v>
      </c>
    </row>
    <row r="5" spans="1:8" ht="12.75" x14ac:dyDescent="0.2">
      <c r="A5" s="392" t="s">
        <v>87</v>
      </c>
      <c r="B5" s="393"/>
      <c r="C5" s="394">
        <f>SUM(C6:C12)</f>
        <v>17120365.57</v>
      </c>
      <c r="D5" s="394">
        <f>SUM(D6:D12)</f>
        <v>24539860.43</v>
      </c>
      <c r="E5" s="394">
        <f>C5+D5</f>
        <v>41660226</v>
      </c>
      <c r="F5" s="394">
        <f>SUM(F6:F12)</f>
        <v>17230430.379999999</v>
      </c>
      <c r="G5" s="394">
        <f>SUM(G6:G12)</f>
        <v>17230430.379999999</v>
      </c>
      <c r="H5" s="394">
        <f>E5-F5</f>
        <v>24429795.620000001</v>
      </c>
    </row>
    <row r="6" spans="1:8" ht="12.75" x14ac:dyDescent="0.2">
      <c r="A6" s="395">
        <v>1100</v>
      </c>
      <c r="B6" s="396" t="s">
        <v>486</v>
      </c>
      <c r="C6" s="379">
        <v>11125703.9</v>
      </c>
      <c r="D6" s="379">
        <v>14467063.960000001</v>
      </c>
      <c r="E6" s="379">
        <f t="shared" ref="E6:E69" si="0">C6+D6</f>
        <v>25592767.859999999</v>
      </c>
      <c r="F6" s="379">
        <v>12537720.880000001</v>
      </c>
      <c r="G6" s="379">
        <v>12537720.880000001</v>
      </c>
      <c r="H6" s="379">
        <f t="shared" ref="H6:H69" si="1">E6-F6</f>
        <v>13055046.979999999</v>
      </c>
    </row>
    <row r="7" spans="1:8" ht="12.75" x14ac:dyDescent="0.2">
      <c r="A7" s="395">
        <v>1200</v>
      </c>
      <c r="B7" s="396" t="s">
        <v>487</v>
      </c>
      <c r="C7" s="379">
        <v>0</v>
      </c>
      <c r="D7" s="379">
        <v>0</v>
      </c>
      <c r="E7" s="379">
        <f t="shared" si="0"/>
        <v>0</v>
      </c>
      <c r="F7" s="379">
        <v>0</v>
      </c>
      <c r="G7" s="379">
        <v>0</v>
      </c>
      <c r="H7" s="379">
        <f t="shared" si="1"/>
        <v>0</v>
      </c>
    </row>
    <row r="8" spans="1:8" ht="12.75" x14ac:dyDescent="0.2">
      <c r="A8" s="395">
        <v>1300</v>
      </c>
      <c r="B8" s="396" t="s">
        <v>488</v>
      </c>
      <c r="C8" s="379">
        <v>2354396.0299999998</v>
      </c>
      <c r="D8" s="379">
        <v>4756363.5599999996</v>
      </c>
      <c r="E8" s="379">
        <f t="shared" si="0"/>
        <v>7110759.5899999999</v>
      </c>
      <c r="F8" s="379">
        <v>1550253.28</v>
      </c>
      <c r="G8" s="379">
        <v>1550253.28</v>
      </c>
      <c r="H8" s="379">
        <f t="shared" si="1"/>
        <v>5560506.3099999996</v>
      </c>
    </row>
    <row r="9" spans="1:8" ht="12.75" x14ac:dyDescent="0.2">
      <c r="A9" s="395">
        <v>1400</v>
      </c>
      <c r="B9" s="396" t="s">
        <v>489</v>
      </c>
      <c r="C9" s="379">
        <v>2568325.3199999998</v>
      </c>
      <c r="D9" s="379">
        <v>3227148.72</v>
      </c>
      <c r="E9" s="379">
        <f t="shared" si="0"/>
        <v>5795474.04</v>
      </c>
      <c r="F9" s="379">
        <v>2149727.73</v>
      </c>
      <c r="G9" s="379">
        <v>2149727.73</v>
      </c>
      <c r="H9" s="379">
        <f t="shared" si="1"/>
        <v>3645746.31</v>
      </c>
    </row>
    <row r="10" spans="1:8" ht="12.75" x14ac:dyDescent="0.2">
      <c r="A10" s="395">
        <v>1500</v>
      </c>
      <c r="B10" s="396" t="s">
        <v>490</v>
      </c>
      <c r="C10" s="379">
        <v>1071940.32</v>
      </c>
      <c r="D10" s="379">
        <v>1061298.19</v>
      </c>
      <c r="E10" s="379">
        <f t="shared" si="0"/>
        <v>2133238.5099999998</v>
      </c>
      <c r="F10" s="379">
        <v>992728.49</v>
      </c>
      <c r="G10" s="379">
        <v>992728.49</v>
      </c>
      <c r="H10" s="379">
        <f t="shared" si="1"/>
        <v>1140510.0199999998</v>
      </c>
    </row>
    <row r="11" spans="1:8" ht="12.75" x14ac:dyDescent="0.2">
      <c r="A11" s="395">
        <v>1600</v>
      </c>
      <c r="B11" s="396" t="s">
        <v>491</v>
      </c>
      <c r="C11" s="379">
        <v>0</v>
      </c>
      <c r="D11" s="379">
        <v>0</v>
      </c>
      <c r="E11" s="379">
        <f t="shared" si="0"/>
        <v>0</v>
      </c>
      <c r="F11" s="379">
        <v>0</v>
      </c>
      <c r="G11" s="379">
        <v>0</v>
      </c>
      <c r="H11" s="379">
        <f t="shared" si="1"/>
        <v>0</v>
      </c>
    </row>
    <row r="12" spans="1:8" ht="12.75" x14ac:dyDescent="0.2">
      <c r="A12" s="395">
        <v>1700</v>
      </c>
      <c r="B12" s="396" t="s">
        <v>492</v>
      </c>
      <c r="C12" s="379">
        <v>0</v>
      </c>
      <c r="D12" s="379">
        <v>1027986</v>
      </c>
      <c r="E12" s="379">
        <f t="shared" si="0"/>
        <v>1027986</v>
      </c>
      <c r="F12" s="379">
        <v>0</v>
      </c>
      <c r="G12" s="379">
        <v>0</v>
      </c>
      <c r="H12" s="379">
        <f t="shared" si="1"/>
        <v>1027986</v>
      </c>
    </row>
    <row r="13" spans="1:8" ht="12.75" x14ac:dyDescent="0.2">
      <c r="A13" s="392" t="s">
        <v>493</v>
      </c>
      <c r="B13" s="393"/>
      <c r="C13" s="376">
        <f>SUM(C14:C22)</f>
        <v>1612805.9600000002</v>
      </c>
      <c r="D13" s="376">
        <f>SUM(D14:D22)</f>
        <v>404570.27999999997</v>
      </c>
      <c r="E13" s="376">
        <f t="shared" si="0"/>
        <v>2017376.2400000002</v>
      </c>
      <c r="F13" s="376">
        <v>671486.52</v>
      </c>
      <c r="G13" s="376">
        <v>671486.52</v>
      </c>
      <c r="H13" s="376">
        <f t="shared" si="1"/>
        <v>1345889.7200000002</v>
      </c>
    </row>
    <row r="14" spans="1:8" ht="12.75" x14ac:dyDescent="0.2">
      <c r="A14" s="395">
        <v>2100</v>
      </c>
      <c r="B14" s="396" t="s">
        <v>494</v>
      </c>
      <c r="C14" s="379">
        <v>523275.34</v>
      </c>
      <c r="D14" s="379">
        <v>71183.899999999994</v>
      </c>
      <c r="E14" s="379">
        <f t="shared" si="0"/>
        <v>594459.24</v>
      </c>
      <c r="F14" s="379">
        <v>252996.85</v>
      </c>
      <c r="G14" s="379">
        <v>252996.85</v>
      </c>
      <c r="H14" s="379">
        <f t="shared" si="1"/>
        <v>341462.39</v>
      </c>
    </row>
    <row r="15" spans="1:8" ht="12.75" x14ac:dyDescent="0.2">
      <c r="A15" s="395">
        <v>2200</v>
      </c>
      <c r="B15" s="396" t="s">
        <v>495</v>
      </c>
      <c r="C15" s="379">
        <v>83360</v>
      </c>
      <c r="D15" s="379">
        <v>74076.33</v>
      </c>
      <c r="E15" s="379">
        <f t="shared" si="0"/>
        <v>157436.33000000002</v>
      </c>
      <c r="F15" s="379">
        <v>17911</v>
      </c>
      <c r="G15" s="379">
        <v>17911</v>
      </c>
      <c r="H15" s="379">
        <f t="shared" si="1"/>
        <v>139525.33000000002</v>
      </c>
    </row>
    <row r="16" spans="1:8" ht="12.75" x14ac:dyDescent="0.2">
      <c r="A16" s="395">
        <v>2300</v>
      </c>
      <c r="B16" s="396" t="s">
        <v>496</v>
      </c>
      <c r="C16" s="379">
        <v>10000</v>
      </c>
      <c r="D16" s="379">
        <v>25269.5</v>
      </c>
      <c r="E16" s="379">
        <f t="shared" si="0"/>
        <v>35269.5</v>
      </c>
      <c r="F16" s="379">
        <v>4999.8999999999996</v>
      </c>
      <c r="G16" s="379">
        <v>4999.8999999999996</v>
      </c>
      <c r="H16" s="379">
        <f t="shared" si="1"/>
        <v>30269.599999999999</v>
      </c>
    </row>
    <row r="17" spans="1:8" ht="12.75" x14ac:dyDescent="0.2">
      <c r="A17" s="395">
        <v>2400</v>
      </c>
      <c r="B17" s="396" t="s">
        <v>497</v>
      </c>
      <c r="C17" s="379">
        <v>219935.42</v>
      </c>
      <c r="D17" s="379">
        <v>40372.769999999997</v>
      </c>
      <c r="E17" s="379">
        <f t="shared" si="0"/>
        <v>260308.19</v>
      </c>
      <c r="F17" s="379">
        <v>66580.740000000005</v>
      </c>
      <c r="G17" s="379">
        <v>66580.740000000005</v>
      </c>
      <c r="H17" s="379">
        <f t="shared" si="1"/>
        <v>193727.45</v>
      </c>
    </row>
    <row r="18" spans="1:8" ht="12.75" x14ac:dyDescent="0.2">
      <c r="A18" s="395">
        <v>2500</v>
      </c>
      <c r="B18" s="396" t="s">
        <v>498</v>
      </c>
      <c r="C18" s="379">
        <v>130000</v>
      </c>
      <c r="D18" s="379">
        <v>152411.38</v>
      </c>
      <c r="E18" s="379">
        <f t="shared" si="0"/>
        <v>282411.38</v>
      </c>
      <c r="F18" s="379">
        <v>121222.87</v>
      </c>
      <c r="G18" s="379">
        <v>121222.87</v>
      </c>
      <c r="H18" s="379">
        <f t="shared" si="1"/>
        <v>161188.51</v>
      </c>
    </row>
    <row r="19" spans="1:8" ht="12.75" x14ac:dyDescent="0.2">
      <c r="A19" s="395">
        <v>2600</v>
      </c>
      <c r="B19" s="396" t="s">
        <v>499</v>
      </c>
      <c r="C19" s="379">
        <v>292000</v>
      </c>
      <c r="D19" s="379">
        <v>0</v>
      </c>
      <c r="E19" s="379">
        <f t="shared" si="0"/>
        <v>292000</v>
      </c>
      <c r="F19" s="379">
        <v>64866.27</v>
      </c>
      <c r="G19" s="379">
        <v>64866.27</v>
      </c>
      <c r="H19" s="379">
        <f t="shared" si="1"/>
        <v>227133.73</v>
      </c>
    </row>
    <row r="20" spans="1:8" ht="12.75" x14ac:dyDescent="0.2">
      <c r="A20" s="395">
        <v>2700</v>
      </c>
      <c r="B20" s="396" t="s">
        <v>500</v>
      </c>
      <c r="C20" s="379">
        <v>261235.20000000001</v>
      </c>
      <c r="D20" s="379">
        <v>6660.48</v>
      </c>
      <c r="E20" s="379">
        <f t="shared" si="0"/>
        <v>267895.67999999999</v>
      </c>
      <c r="F20" s="379">
        <v>50492.29</v>
      </c>
      <c r="G20" s="379">
        <v>50492.29</v>
      </c>
      <c r="H20" s="379">
        <f t="shared" si="1"/>
        <v>217403.38999999998</v>
      </c>
    </row>
    <row r="21" spans="1:8" ht="12.75" x14ac:dyDescent="0.2">
      <c r="A21" s="395">
        <v>2800</v>
      </c>
      <c r="B21" s="396" t="s">
        <v>501</v>
      </c>
      <c r="C21" s="379">
        <v>0</v>
      </c>
      <c r="D21" s="379">
        <v>0</v>
      </c>
      <c r="E21" s="379">
        <f t="shared" si="0"/>
        <v>0</v>
      </c>
      <c r="F21" s="379">
        <v>0</v>
      </c>
      <c r="G21" s="379">
        <v>0</v>
      </c>
      <c r="H21" s="379">
        <f t="shared" si="1"/>
        <v>0</v>
      </c>
    </row>
    <row r="22" spans="1:8" ht="12.75" x14ac:dyDescent="0.2">
      <c r="A22" s="395">
        <v>2900</v>
      </c>
      <c r="B22" s="396" t="s">
        <v>502</v>
      </c>
      <c r="C22" s="379">
        <v>93000</v>
      </c>
      <c r="D22" s="379">
        <v>34595.919999999998</v>
      </c>
      <c r="E22" s="379">
        <f t="shared" si="0"/>
        <v>127595.92</v>
      </c>
      <c r="F22" s="379">
        <v>92416.6</v>
      </c>
      <c r="G22" s="379">
        <v>92416.6</v>
      </c>
      <c r="H22" s="379">
        <f t="shared" si="1"/>
        <v>35179.319999999992</v>
      </c>
    </row>
    <row r="23" spans="1:8" ht="12.75" x14ac:dyDescent="0.2">
      <c r="A23" s="392" t="s">
        <v>89</v>
      </c>
      <c r="B23" s="393"/>
      <c r="C23" s="376">
        <f>SUM(C24:C32)</f>
        <v>6357369.25</v>
      </c>
      <c r="D23" s="376">
        <f>SUM(D24:D32)</f>
        <v>2580427.0000000005</v>
      </c>
      <c r="E23" s="376">
        <f t="shared" si="0"/>
        <v>8937796.25</v>
      </c>
      <c r="F23" s="376">
        <f>SUM(F24:F32)</f>
        <v>3795020.62</v>
      </c>
      <c r="G23" s="376">
        <f>SUM(G24:G32)</f>
        <v>3795020.62</v>
      </c>
      <c r="H23" s="376">
        <f t="shared" si="1"/>
        <v>5142775.63</v>
      </c>
    </row>
    <row r="24" spans="1:8" ht="12.75" x14ac:dyDescent="0.2">
      <c r="A24" s="395">
        <v>3100</v>
      </c>
      <c r="B24" s="396" t="s">
        <v>503</v>
      </c>
      <c r="C24" s="379">
        <v>1299600</v>
      </c>
      <c r="D24" s="379">
        <v>248249.32</v>
      </c>
      <c r="E24" s="379">
        <f t="shared" si="0"/>
        <v>1547849.32</v>
      </c>
      <c r="F24" s="379">
        <v>673833.04</v>
      </c>
      <c r="G24" s="379">
        <v>673833.04</v>
      </c>
      <c r="H24" s="379">
        <f t="shared" si="1"/>
        <v>874016.28</v>
      </c>
    </row>
    <row r="25" spans="1:8" ht="12.75" x14ac:dyDescent="0.2">
      <c r="A25" s="395">
        <v>3200</v>
      </c>
      <c r="B25" s="396" t="s">
        <v>504</v>
      </c>
      <c r="C25" s="379">
        <v>289831</v>
      </c>
      <c r="D25" s="379">
        <v>100</v>
      </c>
      <c r="E25" s="379">
        <f t="shared" si="0"/>
        <v>289931</v>
      </c>
      <c r="F25" s="379">
        <v>187223.24</v>
      </c>
      <c r="G25" s="379">
        <v>187223.24</v>
      </c>
      <c r="H25" s="379">
        <f t="shared" si="1"/>
        <v>102707.76000000001</v>
      </c>
    </row>
    <row r="26" spans="1:8" ht="12.75" x14ac:dyDescent="0.2">
      <c r="A26" s="395">
        <v>3300</v>
      </c>
      <c r="B26" s="396" t="s">
        <v>505</v>
      </c>
      <c r="C26" s="379">
        <v>1094135</v>
      </c>
      <c r="D26" s="379">
        <v>930265</v>
      </c>
      <c r="E26" s="379">
        <f t="shared" si="0"/>
        <v>2024400</v>
      </c>
      <c r="F26" s="379">
        <v>858512.3</v>
      </c>
      <c r="G26" s="379">
        <v>858512.3</v>
      </c>
      <c r="H26" s="379">
        <f t="shared" si="1"/>
        <v>1165887.7</v>
      </c>
    </row>
    <row r="27" spans="1:8" ht="12.75" x14ac:dyDescent="0.2">
      <c r="A27" s="395">
        <v>3400</v>
      </c>
      <c r="B27" s="396" t="s">
        <v>506</v>
      </c>
      <c r="C27" s="379">
        <v>187126.23</v>
      </c>
      <c r="D27" s="379">
        <v>-65500</v>
      </c>
      <c r="E27" s="379">
        <f t="shared" si="0"/>
        <v>121626.23000000001</v>
      </c>
      <c r="F27" s="379">
        <v>73850.98</v>
      </c>
      <c r="G27" s="379">
        <v>73850.98</v>
      </c>
      <c r="H27" s="379">
        <f t="shared" si="1"/>
        <v>47775.250000000015</v>
      </c>
    </row>
    <row r="28" spans="1:8" ht="12.75" x14ac:dyDescent="0.2">
      <c r="A28" s="395">
        <v>3500</v>
      </c>
      <c r="B28" s="396" t="s">
        <v>507</v>
      </c>
      <c r="C28" s="379">
        <v>2183067.54</v>
      </c>
      <c r="D28" s="379">
        <v>831099.86</v>
      </c>
      <c r="E28" s="379">
        <f t="shared" si="0"/>
        <v>3014167.4</v>
      </c>
      <c r="F28" s="379">
        <v>1458632.06</v>
      </c>
      <c r="G28" s="379">
        <v>1458632.06</v>
      </c>
      <c r="H28" s="379">
        <f t="shared" si="1"/>
        <v>1555535.3399999999</v>
      </c>
    </row>
    <row r="29" spans="1:8" ht="12.75" x14ac:dyDescent="0.2">
      <c r="A29" s="395">
        <v>3600</v>
      </c>
      <c r="B29" s="396" t="s">
        <v>508</v>
      </c>
      <c r="C29" s="379">
        <v>150000</v>
      </c>
      <c r="D29" s="379">
        <v>0</v>
      </c>
      <c r="E29" s="379">
        <f t="shared" si="0"/>
        <v>150000</v>
      </c>
      <c r="F29" s="379">
        <v>48574.69</v>
      </c>
      <c r="G29" s="379">
        <v>48574.69</v>
      </c>
      <c r="H29" s="379">
        <f t="shared" si="1"/>
        <v>101425.31</v>
      </c>
    </row>
    <row r="30" spans="1:8" ht="12.75" x14ac:dyDescent="0.2">
      <c r="A30" s="395">
        <v>3700</v>
      </c>
      <c r="B30" s="396" t="s">
        <v>509</v>
      </c>
      <c r="C30" s="379">
        <v>227060</v>
      </c>
      <c r="D30" s="379">
        <v>155088.22</v>
      </c>
      <c r="E30" s="379">
        <f t="shared" si="0"/>
        <v>382148.22</v>
      </c>
      <c r="F30" s="379">
        <v>19105.310000000001</v>
      </c>
      <c r="G30" s="379">
        <v>19105.310000000001</v>
      </c>
      <c r="H30" s="379">
        <f t="shared" si="1"/>
        <v>363042.91</v>
      </c>
    </row>
    <row r="31" spans="1:8" ht="12.75" x14ac:dyDescent="0.2">
      <c r="A31" s="395">
        <v>3800</v>
      </c>
      <c r="B31" s="396" t="s">
        <v>510</v>
      </c>
      <c r="C31" s="379">
        <v>343910</v>
      </c>
      <c r="D31" s="379">
        <v>95496.77</v>
      </c>
      <c r="E31" s="379">
        <f t="shared" si="0"/>
        <v>439406.77</v>
      </c>
      <c r="F31" s="379">
        <v>39504</v>
      </c>
      <c r="G31" s="379">
        <v>39504</v>
      </c>
      <c r="H31" s="379">
        <f t="shared" si="1"/>
        <v>399902.77</v>
      </c>
    </row>
    <row r="32" spans="1:8" ht="12.75" x14ac:dyDescent="0.2">
      <c r="A32" s="395">
        <v>3900</v>
      </c>
      <c r="B32" s="396" t="s">
        <v>511</v>
      </c>
      <c r="C32" s="379">
        <v>582639.48</v>
      </c>
      <c r="D32" s="379">
        <v>385627.83</v>
      </c>
      <c r="E32" s="379">
        <f t="shared" si="0"/>
        <v>968267.31</v>
      </c>
      <c r="F32" s="379">
        <v>435785</v>
      </c>
      <c r="G32" s="379">
        <v>435785</v>
      </c>
      <c r="H32" s="379">
        <f t="shared" si="1"/>
        <v>532482.31000000006</v>
      </c>
    </row>
    <row r="33" spans="1:8" ht="12.75" x14ac:dyDescent="0.2">
      <c r="A33" s="392" t="s">
        <v>512</v>
      </c>
      <c r="B33" s="393"/>
      <c r="C33" s="376">
        <f>SUM(C34:C42)</f>
        <v>150000</v>
      </c>
      <c r="D33" s="376">
        <f>SUM(D34:D42)</f>
        <v>446375.27</v>
      </c>
      <c r="E33" s="376">
        <f t="shared" si="0"/>
        <v>596375.27</v>
      </c>
      <c r="F33" s="376">
        <f>SUM(F34:F42)</f>
        <v>449880.16</v>
      </c>
      <c r="G33" s="376">
        <f>SUM(G34:G42)</f>
        <v>449880.16</v>
      </c>
      <c r="H33" s="376">
        <f t="shared" si="1"/>
        <v>146495.11000000004</v>
      </c>
    </row>
    <row r="34" spans="1:8" ht="12.75" x14ac:dyDescent="0.2">
      <c r="A34" s="395">
        <v>4100</v>
      </c>
      <c r="B34" s="396" t="s">
        <v>91</v>
      </c>
      <c r="C34" s="379">
        <v>0</v>
      </c>
      <c r="D34" s="379">
        <v>0</v>
      </c>
      <c r="E34" s="379">
        <f t="shared" si="0"/>
        <v>0</v>
      </c>
      <c r="F34" s="379">
        <v>0</v>
      </c>
      <c r="G34" s="379">
        <v>0</v>
      </c>
      <c r="H34" s="379">
        <f t="shared" si="1"/>
        <v>0</v>
      </c>
    </row>
    <row r="35" spans="1:8" ht="12.75" x14ac:dyDescent="0.2">
      <c r="A35" s="395">
        <v>4200</v>
      </c>
      <c r="B35" s="396" t="s">
        <v>92</v>
      </c>
      <c r="C35" s="379">
        <v>0</v>
      </c>
      <c r="D35" s="379">
        <v>0</v>
      </c>
      <c r="E35" s="379">
        <f t="shared" si="0"/>
        <v>0</v>
      </c>
      <c r="F35" s="379">
        <v>0</v>
      </c>
      <c r="G35" s="379">
        <v>0</v>
      </c>
      <c r="H35" s="379">
        <f t="shared" si="1"/>
        <v>0</v>
      </c>
    </row>
    <row r="36" spans="1:8" ht="12.75" x14ac:dyDescent="0.2">
      <c r="A36" s="395">
        <v>4300</v>
      </c>
      <c r="B36" s="396" t="s">
        <v>93</v>
      </c>
      <c r="C36" s="379">
        <v>0</v>
      </c>
      <c r="D36" s="379">
        <v>0</v>
      </c>
      <c r="E36" s="379">
        <f t="shared" si="0"/>
        <v>0</v>
      </c>
      <c r="F36" s="379">
        <v>0</v>
      </c>
      <c r="G36" s="379">
        <v>0</v>
      </c>
      <c r="H36" s="379">
        <f t="shared" si="1"/>
        <v>0</v>
      </c>
    </row>
    <row r="37" spans="1:8" ht="12.75" x14ac:dyDescent="0.2">
      <c r="A37" s="395">
        <v>4400</v>
      </c>
      <c r="B37" s="396" t="s">
        <v>94</v>
      </c>
      <c r="C37" s="379">
        <v>150000</v>
      </c>
      <c r="D37" s="379">
        <v>446375.27</v>
      </c>
      <c r="E37" s="379">
        <f t="shared" si="0"/>
        <v>596375.27</v>
      </c>
      <c r="F37" s="379">
        <v>449880.16</v>
      </c>
      <c r="G37" s="379">
        <v>449880.16</v>
      </c>
      <c r="H37" s="379">
        <f t="shared" si="1"/>
        <v>146495.11000000004</v>
      </c>
    </row>
    <row r="38" spans="1:8" ht="12.75" x14ac:dyDescent="0.2">
      <c r="A38" s="395">
        <v>4500</v>
      </c>
      <c r="B38" s="396" t="s">
        <v>95</v>
      </c>
      <c r="C38" s="379">
        <v>0</v>
      </c>
      <c r="D38" s="379">
        <v>0</v>
      </c>
      <c r="E38" s="379">
        <f t="shared" si="0"/>
        <v>0</v>
      </c>
      <c r="F38" s="379">
        <v>0</v>
      </c>
      <c r="G38" s="379">
        <v>0</v>
      </c>
      <c r="H38" s="379">
        <f t="shared" si="1"/>
        <v>0</v>
      </c>
    </row>
    <row r="39" spans="1:8" ht="12.75" x14ac:dyDescent="0.2">
      <c r="A39" s="395">
        <v>4600</v>
      </c>
      <c r="B39" s="396" t="s">
        <v>513</v>
      </c>
      <c r="C39" s="379">
        <v>0</v>
      </c>
      <c r="D39" s="379">
        <v>0</v>
      </c>
      <c r="E39" s="379">
        <f t="shared" si="0"/>
        <v>0</v>
      </c>
      <c r="F39" s="379">
        <v>0</v>
      </c>
      <c r="G39" s="379">
        <v>0</v>
      </c>
      <c r="H39" s="379">
        <f t="shared" si="1"/>
        <v>0</v>
      </c>
    </row>
    <row r="40" spans="1:8" ht="12.75" x14ac:dyDescent="0.2">
      <c r="A40" s="395">
        <v>4700</v>
      </c>
      <c r="B40" s="396" t="s">
        <v>97</v>
      </c>
      <c r="C40" s="379">
        <v>0</v>
      </c>
      <c r="D40" s="379">
        <v>0</v>
      </c>
      <c r="E40" s="379">
        <f t="shared" si="0"/>
        <v>0</v>
      </c>
      <c r="F40" s="379">
        <v>0</v>
      </c>
      <c r="G40" s="379">
        <v>0</v>
      </c>
      <c r="H40" s="379">
        <f t="shared" si="1"/>
        <v>0</v>
      </c>
    </row>
    <row r="41" spans="1:8" ht="12.75" x14ac:dyDescent="0.2">
      <c r="A41" s="395">
        <v>4800</v>
      </c>
      <c r="B41" s="396" t="s">
        <v>98</v>
      </c>
      <c r="C41" s="379">
        <v>0</v>
      </c>
      <c r="D41" s="379">
        <v>0</v>
      </c>
      <c r="E41" s="379">
        <f t="shared" si="0"/>
        <v>0</v>
      </c>
      <c r="F41" s="379">
        <v>0</v>
      </c>
      <c r="G41" s="379">
        <v>0</v>
      </c>
      <c r="H41" s="379">
        <f t="shared" si="1"/>
        <v>0</v>
      </c>
    </row>
    <row r="42" spans="1:8" ht="12.75" x14ac:dyDescent="0.2">
      <c r="A42" s="395">
        <v>4900</v>
      </c>
      <c r="B42" s="396" t="s">
        <v>99</v>
      </c>
      <c r="C42" s="379">
        <v>0</v>
      </c>
      <c r="D42" s="379">
        <v>0</v>
      </c>
      <c r="E42" s="379">
        <f t="shared" si="0"/>
        <v>0</v>
      </c>
      <c r="F42" s="379">
        <v>0</v>
      </c>
      <c r="G42" s="379">
        <v>0</v>
      </c>
      <c r="H42" s="379">
        <f t="shared" si="1"/>
        <v>0</v>
      </c>
    </row>
    <row r="43" spans="1:8" ht="12.75" x14ac:dyDescent="0.2">
      <c r="A43" s="392" t="s">
        <v>514</v>
      </c>
      <c r="B43" s="393"/>
      <c r="C43" s="376">
        <f>SUM(C44:C52)</f>
        <v>82000</v>
      </c>
      <c r="D43" s="376">
        <f>SUM(D44:D52)</f>
        <v>217594.72</v>
      </c>
      <c r="E43" s="376">
        <f t="shared" si="0"/>
        <v>299594.71999999997</v>
      </c>
      <c r="F43" s="376">
        <f>SUM(F44:F52)</f>
        <v>0</v>
      </c>
      <c r="G43" s="376">
        <f>SUM(G44:G52)</f>
        <v>0</v>
      </c>
      <c r="H43" s="376">
        <f t="shared" si="1"/>
        <v>299594.71999999997</v>
      </c>
    </row>
    <row r="44" spans="1:8" ht="12.75" x14ac:dyDescent="0.2">
      <c r="A44" s="395">
        <v>5100</v>
      </c>
      <c r="B44" s="396" t="s">
        <v>515</v>
      </c>
      <c r="C44" s="379">
        <v>82000</v>
      </c>
      <c r="D44" s="379">
        <v>199594.72</v>
      </c>
      <c r="E44" s="379">
        <f t="shared" si="0"/>
        <v>281594.71999999997</v>
      </c>
      <c r="F44" s="379">
        <v>0</v>
      </c>
      <c r="G44" s="379">
        <v>0</v>
      </c>
      <c r="H44" s="379">
        <f t="shared" si="1"/>
        <v>281594.71999999997</v>
      </c>
    </row>
    <row r="45" spans="1:8" ht="12.75" x14ac:dyDescent="0.2">
      <c r="A45" s="395">
        <v>5200</v>
      </c>
      <c r="B45" s="396" t="s">
        <v>516</v>
      </c>
      <c r="C45" s="379">
        <v>0</v>
      </c>
      <c r="D45" s="379">
        <v>0</v>
      </c>
      <c r="E45" s="379">
        <f t="shared" si="0"/>
        <v>0</v>
      </c>
      <c r="F45" s="379">
        <v>0</v>
      </c>
      <c r="G45" s="379">
        <v>0</v>
      </c>
      <c r="H45" s="379">
        <f t="shared" si="1"/>
        <v>0</v>
      </c>
    </row>
    <row r="46" spans="1:8" ht="12.75" x14ac:dyDescent="0.2">
      <c r="A46" s="395">
        <v>5300</v>
      </c>
      <c r="B46" s="396" t="s">
        <v>517</v>
      </c>
      <c r="C46" s="379">
        <v>0</v>
      </c>
      <c r="D46" s="379">
        <v>0</v>
      </c>
      <c r="E46" s="379">
        <f t="shared" si="0"/>
        <v>0</v>
      </c>
      <c r="F46" s="379">
        <v>0</v>
      </c>
      <c r="G46" s="379">
        <v>0</v>
      </c>
      <c r="H46" s="379">
        <f t="shared" si="1"/>
        <v>0</v>
      </c>
    </row>
    <row r="47" spans="1:8" ht="12.75" x14ac:dyDescent="0.2">
      <c r="A47" s="395">
        <v>5400</v>
      </c>
      <c r="B47" s="396" t="s">
        <v>518</v>
      </c>
      <c r="C47" s="379">
        <v>0</v>
      </c>
      <c r="D47" s="379">
        <v>0</v>
      </c>
      <c r="E47" s="379">
        <f t="shared" si="0"/>
        <v>0</v>
      </c>
      <c r="F47" s="379">
        <v>0</v>
      </c>
      <c r="G47" s="379">
        <v>0</v>
      </c>
      <c r="H47" s="379">
        <f t="shared" si="1"/>
        <v>0</v>
      </c>
    </row>
    <row r="48" spans="1:8" ht="12.75" x14ac:dyDescent="0.2">
      <c r="A48" s="395">
        <v>5500</v>
      </c>
      <c r="B48" s="396" t="s">
        <v>519</v>
      </c>
      <c r="C48" s="379">
        <v>0</v>
      </c>
      <c r="D48" s="379">
        <v>0</v>
      </c>
      <c r="E48" s="379">
        <f t="shared" si="0"/>
        <v>0</v>
      </c>
      <c r="F48" s="379">
        <v>0</v>
      </c>
      <c r="G48" s="379">
        <v>0</v>
      </c>
      <c r="H48" s="379">
        <f t="shared" si="1"/>
        <v>0</v>
      </c>
    </row>
    <row r="49" spans="1:8" ht="12.75" x14ac:dyDescent="0.2">
      <c r="A49" s="395">
        <v>5600</v>
      </c>
      <c r="B49" s="396" t="s">
        <v>520</v>
      </c>
      <c r="C49" s="379">
        <v>0</v>
      </c>
      <c r="D49" s="379">
        <v>18000</v>
      </c>
      <c r="E49" s="379">
        <f t="shared" si="0"/>
        <v>18000</v>
      </c>
      <c r="F49" s="379">
        <v>0</v>
      </c>
      <c r="G49" s="379">
        <v>0</v>
      </c>
      <c r="H49" s="379">
        <f t="shared" si="1"/>
        <v>18000</v>
      </c>
    </row>
    <row r="50" spans="1:8" ht="12.75" x14ac:dyDescent="0.2">
      <c r="A50" s="395">
        <v>5700</v>
      </c>
      <c r="B50" s="396" t="s">
        <v>521</v>
      </c>
      <c r="C50" s="379">
        <v>0</v>
      </c>
      <c r="D50" s="379">
        <v>0</v>
      </c>
      <c r="E50" s="379">
        <f t="shared" si="0"/>
        <v>0</v>
      </c>
      <c r="F50" s="379">
        <v>0</v>
      </c>
      <c r="G50" s="379">
        <v>0</v>
      </c>
      <c r="H50" s="379">
        <f t="shared" si="1"/>
        <v>0</v>
      </c>
    </row>
    <row r="51" spans="1:8" ht="12.75" x14ac:dyDescent="0.2">
      <c r="A51" s="395">
        <v>5800</v>
      </c>
      <c r="B51" s="396" t="s">
        <v>522</v>
      </c>
      <c r="C51" s="379">
        <v>0</v>
      </c>
      <c r="D51" s="379">
        <v>0</v>
      </c>
      <c r="E51" s="379">
        <f t="shared" si="0"/>
        <v>0</v>
      </c>
      <c r="F51" s="379">
        <v>0</v>
      </c>
      <c r="G51" s="379">
        <v>0</v>
      </c>
      <c r="H51" s="379">
        <f t="shared" si="1"/>
        <v>0</v>
      </c>
    </row>
    <row r="52" spans="1:8" ht="12.75" x14ac:dyDescent="0.2">
      <c r="A52" s="395">
        <v>5900</v>
      </c>
      <c r="B52" s="396" t="s">
        <v>30</v>
      </c>
      <c r="C52" s="379">
        <v>0</v>
      </c>
      <c r="D52" s="379">
        <v>0</v>
      </c>
      <c r="E52" s="379">
        <f t="shared" si="0"/>
        <v>0</v>
      </c>
      <c r="F52" s="379">
        <v>0</v>
      </c>
      <c r="G52" s="379">
        <v>0</v>
      </c>
      <c r="H52" s="379">
        <f t="shared" si="1"/>
        <v>0</v>
      </c>
    </row>
    <row r="53" spans="1:8" ht="12.75" x14ac:dyDescent="0.2">
      <c r="A53" s="392" t="s">
        <v>116</v>
      </c>
      <c r="B53" s="393"/>
      <c r="C53" s="376">
        <f>SUM(C54:C56)</f>
        <v>0</v>
      </c>
      <c r="D53" s="376">
        <f>SUM(D54:D56)</f>
        <v>3701765.83</v>
      </c>
      <c r="E53" s="376">
        <f t="shared" si="0"/>
        <v>3701765.83</v>
      </c>
      <c r="F53" s="376">
        <f>SUM(F54:F56)</f>
        <v>3230219.6</v>
      </c>
      <c r="G53" s="376">
        <f>SUM(G54:G56)</f>
        <v>3230219.6</v>
      </c>
      <c r="H53" s="376">
        <f t="shared" si="1"/>
        <v>471546.23</v>
      </c>
    </row>
    <row r="54" spans="1:8" ht="12.75" x14ac:dyDescent="0.2">
      <c r="A54" s="395">
        <v>6100</v>
      </c>
      <c r="B54" s="396" t="s">
        <v>523</v>
      </c>
      <c r="C54" s="379">
        <v>0</v>
      </c>
      <c r="D54" s="379">
        <v>0</v>
      </c>
      <c r="E54" s="379">
        <f t="shared" si="0"/>
        <v>0</v>
      </c>
      <c r="F54" s="379">
        <v>0</v>
      </c>
      <c r="G54" s="379">
        <v>0</v>
      </c>
      <c r="H54" s="379">
        <f t="shared" si="1"/>
        <v>0</v>
      </c>
    </row>
    <row r="55" spans="1:8" ht="12.75" x14ac:dyDescent="0.2">
      <c r="A55" s="395">
        <v>6200</v>
      </c>
      <c r="B55" s="396" t="s">
        <v>524</v>
      </c>
      <c r="C55" s="379">
        <v>0</v>
      </c>
      <c r="D55" s="379">
        <v>3701765.83</v>
      </c>
      <c r="E55" s="379">
        <f t="shared" si="0"/>
        <v>3701765.83</v>
      </c>
      <c r="F55" s="379">
        <v>0</v>
      </c>
      <c r="G55" s="379">
        <v>0</v>
      </c>
      <c r="H55" s="379">
        <f t="shared" si="1"/>
        <v>3701765.83</v>
      </c>
    </row>
    <row r="56" spans="1:8" ht="12.75" x14ac:dyDescent="0.2">
      <c r="A56" s="395">
        <v>6300</v>
      </c>
      <c r="B56" s="396" t="s">
        <v>525</v>
      </c>
      <c r="C56" s="379">
        <v>0</v>
      </c>
      <c r="D56" s="379">
        <v>0</v>
      </c>
      <c r="E56" s="379">
        <f t="shared" si="0"/>
        <v>0</v>
      </c>
      <c r="F56" s="379">
        <v>3230219.6</v>
      </c>
      <c r="G56" s="379">
        <v>3230219.6</v>
      </c>
      <c r="H56" s="379">
        <f t="shared" si="1"/>
        <v>-3230219.6</v>
      </c>
    </row>
    <row r="57" spans="1:8" ht="12.75" x14ac:dyDescent="0.2">
      <c r="A57" s="392" t="s">
        <v>526</v>
      </c>
      <c r="B57" s="393"/>
      <c r="C57" s="376">
        <f>SUM(C58:C64)</f>
        <v>0</v>
      </c>
      <c r="D57" s="376">
        <f>SUM(D58:D64)</f>
        <v>0</v>
      </c>
      <c r="E57" s="376">
        <f t="shared" si="0"/>
        <v>0</v>
      </c>
      <c r="F57" s="376">
        <f>SUM(F58:F64)</f>
        <v>0</v>
      </c>
      <c r="G57" s="376">
        <f>SUM(G58:G64)</f>
        <v>0</v>
      </c>
      <c r="H57" s="376">
        <f t="shared" si="1"/>
        <v>0</v>
      </c>
    </row>
    <row r="58" spans="1:8" ht="12.75" x14ac:dyDescent="0.2">
      <c r="A58" s="395">
        <v>7100</v>
      </c>
      <c r="B58" s="396" t="s">
        <v>527</v>
      </c>
      <c r="C58" s="379">
        <v>0</v>
      </c>
      <c r="D58" s="379">
        <v>0</v>
      </c>
      <c r="E58" s="379">
        <f t="shared" si="0"/>
        <v>0</v>
      </c>
      <c r="F58" s="379">
        <v>0</v>
      </c>
      <c r="G58" s="379">
        <v>0</v>
      </c>
      <c r="H58" s="379">
        <f t="shared" si="1"/>
        <v>0</v>
      </c>
    </row>
    <row r="59" spans="1:8" ht="12.75" x14ac:dyDescent="0.2">
      <c r="A59" s="395">
        <v>7200</v>
      </c>
      <c r="B59" s="396" t="s">
        <v>528</v>
      </c>
      <c r="C59" s="379">
        <v>0</v>
      </c>
      <c r="D59" s="379">
        <v>0</v>
      </c>
      <c r="E59" s="379">
        <f t="shared" si="0"/>
        <v>0</v>
      </c>
      <c r="F59" s="379">
        <v>0</v>
      </c>
      <c r="G59" s="379">
        <v>0</v>
      </c>
      <c r="H59" s="379">
        <f t="shared" si="1"/>
        <v>0</v>
      </c>
    </row>
    <row r="60" spans="1:8" ht="12.75" x14ac:dyDescent="0.2">
      <c r="A60" s="395">
        <v>7300</v>
      </c>
      <c r="B60" s="396" t="s">
        <v>529</v>
      </c>
      <c r="C60" s="379">
        <v>0</v>
      </c>
      <c r="D60" s="379">
        <v>0</v>
      </c>
      <c r="E60" s="379">
        <f t="shared" si="0"/>
        <v>0</v>
      </c>
      <c r="F60" s="379">
        <v>0</v>
      </c>
      <c r="G60" s="379">
        <v>0</v>
      </c>
      <c r="H60" s="379">
        <f t="shared" si="1"/>
        <v>0</v>
      </c>
    </row>
    <row r="61" spans="1:8" ht="12.75" x14ac:dyDescent="0.2">
      <c r="A61" s="395">
        <v>7400</v>
      </c>
      <c r="B61" s="396" t="s">
        <v>530</v>
      </c>
      <c r="C61" s="379">
        <v>0</v>
      </c>
      <c r="D61" s="379">
        <v>0</v>
      </c>
      <c r="E61" s="379">
        <f t="shared" si="0"/>
        <v>0</v>
      </c>
      <c r="F61" s="379">
        <v>0</v>
      </c>
      <c r="G61" s="379">
        <v>0</v>
      </c>
      <c r="H61" s="379">
        <f t="shared" si="1"/>
        <v>0</v>
      </c>
    </row>
    <row r="62" spans="1:8" ht="12.75" x14ac:dyDescent="0.2">
      <c r="A62" s="395">
        <v>7500</v>
      </c>
      <c r="B62" s="396" t="s">
        <v>531</v>
      </c>
      <c r="C62" s="379">
        <v>0</v>
      </c>
      <c r="D62" s="379">
        <v>0</v>
      </c>
      <c r="E62" s="379">
        <f t="shared" si="0"/>
        <v>0</v>
      </c>
      <c r="F62" s="379">
        <v>0</v>
      </c>
      <c r="G62" s="379">
        <v>0</v>
      </c>
      <c r="H62" s="379">
        <f t="shared" si="1"/>
        <v>0</v>
      </c>
    </row>
    <row r="63" spans="1:8" ht="12.75" x14ac:dyDescent="0.2">
      <c r="A63" s="395">
        <v>7600</v>
      </c>
      <c r="B63" s="396" t="s">
        <v>532</v>
      </c>
      <c r="C63" s="379">
        <v>0</v>
      </c>
      <c r="D63" s="379">
        <v>0</v>
      </c>
      <c r="E63" s="379">
        <f t="shared" si="0"/>
        <v>0</v>
      </c>
      <c r="F63" s="379">
        <v>0</v>
      </c>
      <c r="G63" s="379">
        <v>0</v>
      </c>
      <c r="H63" s="379">
        <f t="shared" si="1"/>
        <v>0</v>
      </c>
    </row>
    <row r="64" spans="1:8" ht="12.75" x14ac:dyDescent="0.2">
      <c r="A64" s="395">
        <v>7900</v>
      </c>
      <c r="B64" s="396" t="s">
        <v>533</v>
      </c>
      <c r="C64" s="379">
        <v>0</v>
      </c>
      <c r="D64" s="379">
        <v>0</v>
      </c>
      <c r="E64" s="379">
        <f t="shared" si="0"/>
        <v>0</v>
      </c>
      <c r="F64" s="379">
        <v>0</v>
      </c>
      <c r="G64" s="379">
        <v>0</v>
      </c>
      <c r="H64" s="379">
        <f t="shared" si="1"/>
        <v>0</v>
      </c>
    </row>
    <row r="65" spans="1:8" ht="12.75" x14ac:dyDescent="0.2">
      <c r="A65" s="392" t="s">
        <v>534</v>
      </c>
      <c r="B65" s="393"/>
      <c r="C65" s="376">
        <f>SUM(C66:C68)</f>
        <v>0</v>
      </c>
      <c r="D65" s="376">
        <f>SUM(D66:D68)</f>
        <v>0</v>
      </c>
      <c r="E65" s="376">
        <f t="shared" si="0"/>
        <v>0</v>
      </c>
      <c r="F65" s="376">
        <f>SUM(F66:F68)</f>
        <v>0</v>
      </c>
      <c r="G65" s="376">
        <f>SUM(G66:G68)</f>
        <v>0</v>
      </c>
      <c r="H65" s="376">
        <f t="shared" si="1"/>
        <v>0</v>
      </c>
    </row>
    <row r="66" spans="1:8" ht="12.75" x14ac:dyDescent="0.2">
      <c r="A66" s="395">
        <v>8100</v>
      </c>
      <c r="B66" s="396" t="s">
        <v>101</v>
      </c>
      <c r="C66" s="379">
        <v>0</v>
      </c>
      <c r="D66" s="379">
        <v>0</v>
      </c>
      <c r="E66" s="379">
        <f t="shared" si="0"/>
        <v>0</v>
      </c>
      <c r="F66" s="379">
        <v>0</v>
      </c>
      <c r="G66" s="379">
        <v>0</v>
      </c>
      <c r="H66" s="379">
        <f t="shared" si="1"/>
        <v>0</v>
      </c>
    </row>
    <row r="67" spans="1:8" ht="12.75" x14ac:dyDescent="0.2">
      <c r="A67" s="395">
        <v>8300</v>
      </c>
      <c r="B67" s="396" t="s">
        <v>44</v>
      </c>
      <c r="C67" s="379">
        <v>0</v>
      </c>
      <c r="D67" s="379">
        <v>0</v>
      </c>
      <c r="E67" s="379">
        <f t="shared" si="0"/>
        <v>0</v>
      </c>
      <c r="F67" s="379">
        <v>0</v>
      </c>
      <c r="G67" s="379">
        <v>0</v>
      </c>
      <c r="H67" s="379">
        <f t="shared" si="1"/>
        <v>0</v>
      </c>
    </row>
    <row r="68" spans="1:8" ht="12.75" x14ac:dyDescent="0.2">
      <c r="A68" s="395">
        <v>8500</v>
      </c>
      <c r="B68" s="396" t="s">
        <v>102</v>
      </c>
      <c r="C68" s="379">
        <v>0</v>
      </c>
      <c r="D68" s="379">
        <v>0</v>
      </c>
      <c r="E68" s="379">
        <f t="shared" si="0"/>
        <v>0</v>
      </c>
      <c r="F68" s="379">
        <v>0</v>
      </c>
      <c r="G68" s="379">
        <v>0</v>
      </c>
      <c r="H68" s="379">
        <f t="shared" si="1"/>
        <v>0</v>
      </c>
    </row>
    <row r="69" spans="1:8" ht="12.75" x14ac:dyDescent="0.2">
      <c r="A69" s="392" t="s">
        <v>535</v>
      </c>
      <c r="B69" s="393"/>
      <c r="C69" s="376">
        <f>SUM(C70:C76)</f>
        <v>0</v>
      </c>
      <c r="D69" s="376">
        <f>SUM(D70:D76)</f>
        <v>0</v>
      </c>
      <c r="E69" s="376">
        <f t="shared" si="0"/>
        <v>0</v>
      </c>
      <c r="F69" s="376">
        <f>SUM(F70:F76)</f>
        <v>0</v>
      </c>
      <c r="G69" s="376">
        <f>SUM(G70:G76)</f>
        <v>0</v>
      </c>
      <c r="H69" s="376">
        <f t="shared" si="1"/>
        <v>0</v>
      </c>
    </row>
    <row r="70" spans="1:8" ht="12.75" x14ac:dyDescent="0.2">
      <c r="A70" s="395">
        <v>9100</v>
      </c>
      <c r="B70" s="396" t="s">
        <v>536</v>
      </c>
      <c r="C70" s="379">
        <v>0</v>
      </c>
      <c r="D70" s="379">
        <v>0</v>
      </c>
      <c r="E70" s="379">
        <f t="shared" ref="E70:E76" si="2">C70+D70</f>
        <v>0</v>
      </c>
      <c r="F70" s="379">
        <v>0</v>
      </c>
      <c r="G70" s="379">
        <v>0</v>
      </c>
      <c r="H70" s="379">
        <f t="shared" ref="H70:H76" si="3">E70-F70</f>
        <v>0</v>
      </c>
    </row>
    <row r="71" spans="1:8" ht="12.75" x14ac:dyDescent="0.2">
      <c r="A71" s="395">
        <v>9200</v>
      </c>
      <c r="B71" s="396" t="s">
        <v>104</v>
      </c>
      <c r="C71" s="379">
        <v>0</v>
      </c>
      <c r="D71" s="379">
        <v>0</v>
      </c>
      <c r="E71" s="379">
        <f t="shared" si="2"/>
        <v>0</v>
      </c>
      <c r="F71" s="379">
        <v>0</v>
      </c>
      <c r="G71" s="379">
        <v>0</v>
      </c>
      <c r="H71" s="379">
        <f t="shared" si="3"/>
        <v>0</v>
      </c>
    </row>
    <row r="72" spans="1:8" ht="12.75" x14ac:dyDescent="0.2">
      <c r="A72" s="395">
        <v>9300</v>
      </c>
      <c r="B72" s="396" t="s">
        <v>105</v>
      </c>
      <c r="C72" s="379">
        <v>0</v>
      </c>
      <c r="D72" s="379">
        <v>0</v>
      </c>
      <c r="E72" s="379">
        <f t="shared" si="2"/>
        <v>0</v>
      </c>
      <c r="F72" s="379">
        <v>0</v>
      </c>
      <c r="G72" s="379">
        <v>0</v>
      </c>
      <c r="H72" s="379">
        <f t="shared" si="3"/>
        <v>0</v>
      </c>
    </row>
    <row r="73" spans="1:8" ht="12.75" x14ac:dyDescent="0.2">
      <c r="A73" s="395">
        <v>9400</v>
      </c>
      <c r="B73" s="396" t="s">
        <v>106</v>
      </c>
      <c r="C73" s="379">
        <v>0</v>
      </c>
      <c r="D73" s="379">
        <v>0</v>
      </c>
      <c r="E73" s="379">
        <f t="shared" si="2"/>
        <v>0</v>
      </c>
      <c r="F73" s="379">
        <v>0</v>
      </c>
      <c r="G73" s="379">
        <v>0</v>
      </c>
      <c r="H73" s="379">
        <f t="shared" si="3"/>
        <v>0</v>
      </c>
    </row>
    <row r="74" spans="1:8" ht="12.75" x14ac:dyDescent="0.2">
      <c r="A74" s="395">
        <v>9500</v>
      </c>
      <c r="B74" s="396" t="s">
        <v>107</v>
      </c>
      <c r="C74" s="379">
        <v>0</v>
      </c>
      <c r="D74" s="379">
        <v>0</v>
      </c>
      <c r="E74" s="379">
        <f t="shared" si="2"/>
        <v>0</v>
      </c>
      <c r="F74" s="379">
        <v>0</v>
      </c>
      <c r="G74" s="379">
        <v>0</v>
      </c>
      <c r="H74" s="379">
        <f t="shared" si="3"/>
        <v>0</v>
      </c>
    </row>
    <row r="75" spans="1:8" ht="12.75" x14ac:dyDescent="0.2">
      <c r="A75" s="395">
        <v>9600</v>
      </c>
      <c r="B75" s="396" t="s">
        <v>108</v>
      </c>
      <c r="C75" s="379">
        <v>0</v>
      </c>
      <c r="D75" s="379">
        <v>0</v>
      </c>
      <c r="E75" s="379">
        <f t="shared" si="2"/>
        <v>0</v>
      </c>
      <c r="F75" s="379">
        <v>0</v>
      </c>
      <c r="G75" s="379">
        <v>0</v>
      </c>
      <c r="H75" s="379">
        <f t="shared" si="3"/>
        <v>0</v>
      </c>
    </row>
    <row r="76" spans="1:8" ht="12.75" x14ac:dyDescent="0.2">
      <c r="A76" s="397">
        <v>9900</v>
      </c>
      <c r="B76" s="398" t="s">
        <v>537</v>
      </c>
      <c r="C76" s="399">
        <v>0</v>
      </c>
      <c r="D76" s="399">
        <v>0</v>
      </c>
      <c r="E76" s="399">
        <f t="shared" si="2"/>
        <v>0</v>
      </c>
      <c r="F76" s="399">
        <v>0</v>
      </c>
      <c r="G76" s="399">
        <v>0</v>
      </c>
      <c r="H76" s="399">
        <f t="shared" si="3"/>
        <v>0</v>
      </c>
    </row>
    <row r="77" spans="1:8" ht="12.75" x14ac:dyDescent="0.2">
      <c r="A77" s="400"/>
      <c r="B77" s="390" t="s">
        <v>538</v>
      </c>
      <c r="C77" s="391">
        <f t="shared" ref="C77:H77" si="4">SUM(C5+C13+C23+C33+C43+C53+C57+C65+C69)</f>
        <v>25322540.780000001</v>
      </c>
      <c r="D77" s="391">
        <f t="shared" si="4"/>
        <v>31890593.530000001</v>
      </c>
      <c r="E77" s="391">
        <f t="shared" si="4"/>
        <v>57213134.310000002</v>
      </c>
      <c r="F77" s="391">
        <f t="shared" si="4"/>
        <v>25377037.280000001</v>
      </c>
      <c r="G77" s="391">
        <f t="shared" si="4"/>
        <v>25377037.280000001</v>
      </c>
      <c r="H77" s="391">
        <f t="shared" si="4"/>
        <v>31836097.029999997</v>
      </c>
    </row>
    <row r="79" spans="1:8" x14ac:dyDescent="0.2">
      <c r="A79" s="108" t="s">
        <v>539</v>
      </c>
    </row>
    <row r="83" spans="2:8" x14ac:dyDescent="0.2">
      <c r="C83" s="534"/>
      <c r="D83" s="534"/>
      <c r="E83" s="534"/>
      <c r="F83" s="534"/>
      <c r="G83" s="534"/>
      <c r="H83" s="534"/>
    </row>
    <row r="85" spans="2:8" x14ac:dyDescent="0.2">
      <c r="B85" s="662" t="s">
        <v>677</v>
      </c>
      <c r="C85" s="662"/>
      <c r="E85" s="662" t="s">
        <v>147</v>
      </c>
      <c r="F85" s="662"/>
      <c r="G85" s="662"/>
      <c r="H85" s="662"/>
    </row>
    <row r="86" spans="2:8" ht="12.75" x14ac:dyDescent="0.2">
      <c r="B86" s="664" t="s">
        <v>59</v>
      </c>
      <c r="C86" s="664"/>
      <c r="E86" s="664" t="s">
        <v>62</v>
      </c>
      <c r="F86" s="664"/>
      <c r="G86" s="664"/>
      <c r="H86" s="664"/>
    </row>
    <row r="87" spans="2:8" ht="12.75" x14ac:dyDescent="0.2">
      <c r="B87" s="664" t="s">
        <v>60</v>
      </c>
      <c r="C87" s="664"/>
      <c r="E87" s="664" t="s">
        <v>63</v>
      </c>
      <c r="F87" s="664"/>
      <c r="G87" s="664"/>
      <c r="H87" s="664"/>
    </row>
    <row r="96" spans="2:8" x14ac:dyDescent="0.2">
      <c r="C96" s="534"/>
      <c r="D96" s="534"/>
      <c r="E96" s="534"/>
      <c r="F96" s="534"/>
      <c r="G96" s="534"/>
      <c r="H96" s="534"/>
    </row>
    <row r="97" spans="3:8" x14ac:dyDescent="0.2">
      <c r="C97" s="534"/>
      <c r="D97" s="534"/>
      <c r="E97" s="534"/>
      <c r="F97" s="534"/>
      <c r="G97" s="534"/>
      <c r="H97" s="534"/>
    </row>
    <row r="98" spans="3:8" x14ac:dyDescent="0.2">
      <c r="C98" s="534"/>
      <c r="D98" s="534"/>
      <c r="E98" s="534"/>
      <c r="F98" s="534"/>
      <c r="G98" s="534"/>
      <c r="H98" s="534"/>
    </row>
    <row r="99" spans="3:8" x14ac:dyDescent="0.2">
      <c r="C99" s="534"/>
      <c r="D99" s="534"/>
      <c r="E99" s="534"/>
      <c r="F99" s="534"/>
      <c r="G99" s="534"/>
      <c r="H99" s="534"/>
    </row>
  </sheetData>
  <sheetProtection formatCells="0" formatColumns="0" formatRows="0" autoFilter="0"/>
  <mergeCells count="10">
    <mergeCell ref="A1:H1"/>
    <mergeCell ref="A2:B4"/>
    <mergeCell ref="C2:G2"/>
    <mergeCell ref="H2:H3"/>
    <mergeCell ref="E86:H86"/>
    <mergeCell ref="E87:H87"/>
    <mergeCell ref="B86:C86"/>
    <mergeCell ref="B87:C87"/>
    <mergeCell ref="B85:C85"/>
    <mergeCell ref="E85:H85"/>
  </mergeCells>
  <printOptions horizontalCentered="1"/>
  <pageMargins left="0.70866141732283472" right="0.70866141732283472" top="0.47244094488188981" bottom="0.43307086614173229" header="0.31496062992125984" footer="0.31496062992125984"/>
  <pageSetup paperSize="141" scale="52" firstPageNumber="25" orientation="landscape" useFirstPageNumber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C30" sqref="C30"/>
    </sheetView>
  </sheetViews>
  <sheetFormatPr baseColWidth="10" defaultRowHeight="11.25" x14ac:dyDescent="0.2"/>
  <cols>
    <col min="1" max="1" width="0.33203125" style="108" customWidth="1"/>
    <col min="2" max="2" width="47.6640625" style="108" customWidth="1"/>
    <col min="3" max="8" width="18.33203125" style="108" customWidth="1"/>
    <col min="9" max="16384" width="12" style="108"/>
  </cols>
  <sheetData>
    <row r="1" spans="1:8" ht="58.5" customHeight="1" x14ac:dyDescent="0.2">
      <c r="A1" s="732" t="s">
        <v>867</v>
      </c>
      <c r="B1" s="733"/>
      <c r="C1" s="733"/>
      <c r="D1" s="733"/>
      <c r="E1" s="733"/>
      <c r="F1" s="733"/>
      <c r="G1" s="733"/>
      <c r="H1" s="734"/>
    </row>
    <row r="2" spans="1:8" ht="12.75" x14ac:dyDescent="0.2">
      <c r="A2" s="735" t="s">
        <v>122</v>
      </c>
      <c r="B2" s="736"/>
      <c r="C2" s="732" t="s">
        <v>479</v>
      </c>
      <c r="D2" s="733"/>
      <c r="E2" s="733"/>
      <c r="F2" s="733"/>
      <c r="G2" s="734"/>
      <c r="H2" s="741" t="s">
        <v>480</v>
      </c>
    </row>
    <row r="3" spans="1:8" ht="30" customHeight="1" x14ac:dyDescent="0.2">
      <c r="A3" s="737"/>
      <c r="B3" s="738"/>
      <c r="C3" s="372" t="s">
        <v>481</v>
      </c>
      <c r="D3" s="372" t="s">
        <v>482</v>
      </c>
      <c r="E3" s="372" t="s">
        <v>449</v>
      </c>
      <c r="F3" s="372" t="s">
        <v>450</v>
      </c>
      <c r="G3" s="372" t="s">
        <v>483</v>
      </c>
      <c r="H3" s="742"/>
    </row>
    <row r="4" spans="1:8" ht="12.75" x14ac:dyDescent="0.2">
      <c r="A4" s="739"/>
      <c r="B4" s="740"/>
      <c r="C4" s="373">
        <v>1</v>
      </c>
      <c r="D4" s="373">
        <v>2</v>
      </c>
      <c r="E4" s="373" t="s">
        <v>484</v>
      </c>
      <c r="F4" s="373">
        <v>4</v>
      </c>
      <c r="G4" s="373">
        <v>5</v>
      </c>
      <c r="H4" s="373" t="s">
        <v>485</v>
      </c>
    </row>
    <row r="5" spans="1:8" ht="12.75" x14ac:dyDescent="0.2">
      <c r="A5" s="384"/>
      <c r="B5" s="385" t="s">
        <v>540</v>
      </c>
      <c r="C5" s="386">
        <v>25240540.780000001</v>
      </c>
      <c r="D5" s="386">
        <v>27971232.98</v>
      </c>
      <c r="E5" s="386">
        <f>C5+D5</f>
        <v>53211773.760000005</v>
      </c>
      <c r="F5" s="386">
        <v>22146817.68</v>
      </c>
      <c r="G5" s="386">
        <v>22146817.68</v>
      </c>
      <c r="H5" s="386">
        <f>E5-F5</f>
        <v>31064956.080000006</v>
      </c>
    </row>
    <row r="6" spans="1:8" ht="12.75" x14ac:dyDescent="0.2">
      <c r="A6" s="384"/>
      <c r="B6" s="385" t="s">
        <v>541</v>
      </c>
      <c r="C6" s="386">
        <v>82000</v>
      </c>
      <c r="D6" s="386">
        <v>3919360.55</v>
      </c>
      <c r="E6" s="386">
        <f>C6+D6</f>
        <v>4001360.55</v>
      </c>
      <c r="F6" s="386">
        <v>3230219.6</v>
      </c>
      <c r="G6" s="386">
        <v>3230219.6</v>
      </c>
      <c r="H6" s="386">
        <f>E6-F6</f>
        <v>771140.94999999972</v>
      </c>
    </row>
    <row r="7" spans="1:8" ht="12.75" x14ac:dyDescent="0.2">
      <c r="A7" s="384"/>
      <c r="B7" s="385" t="s">
        <v>542</v>
      </c>
      <c r="C7" s="386">
        <v>0</v>
      </c>
      <c r="D7" s="386">
        <v>0</v>
      </c>
      <c r="E7" s="386">
        <f>C7+D7</f>
        <v>0</v>
      </c>
      <c r="F7" s="386">
        <v>0</v>
      </c>
      <c r="G7" s="386">
        <v>0</v>
      </c>
      <c r="H7" s="386">
        <f>E7-F7</f>
        <v>0</v>
      </c>
    </row>
    <row r="8" spans="1:8" ht="12.75" x14ac:dyDescent="0.2">
      <c r="A8" s="384"/>
      <c r="B8" s="385" t="s">
        <v>95</v>
      </c>
      <c r="C8" s="386">
        <v>0</v>
      </c>
      <c r="D8" s="386">
        <v>0</v>
      </c>
      <c r="E8" s="386">
        <f>C8+D8</f>
        <v>0</v>
      </c>
      <c r="F8" s="386">
        <v>0</v>
      </c>
      <c r="G8" s="386">
        <v>0</v>
      </c>
      <c r="H8" s="386">
        <f>E8-F8</f>
        <v>0</v>
      </c>
    </row>
    <row r="9" spans="1:8" ht="12.75" x14ac:dyDescent="0.2">
      <c r="A9" s="384"/>
      <c r="B9" s="387" t="s">
        <v>101</v>
      </c>
      <c r="C9" s="388">
        <v>0</v>
      </c>
      <c r="D9" s="388">
        <v>0</v>
      </c>
      <c r="E9" s="388">
        <f>C9+D9</f>
        <v>0</v>
      </c>
      <c r="F9" s="388">
        <v>0</v>
      </c>
      <c r="G9" s="388">
        <v>0</v>
      </c>
      <c r="H9" s="388">
        <f>E9-F9</f>
        <v>0</v>
      </c>
    </row>
    <row r="10" spans="1:8" ht="12.75" x14ac:dyDescent="0.2">
      <c r="A10" s="389"/>
      <c r="B10" s="390" t="s">
        <v>538</v>
      </c>
      <c r="C10" s="391">
        <f t="shared" ref="C10:H10" si="0">SUM(C5+C6+C7+C8+C9)</f>
        <v>25322540.780000001</v>
      </c>
      <c r="D10" s="391">
        <f t="shared" si="0"/>
        <v>31890593.530000001</v>
      </c>
      <c r="E10" s="391">
        <f t="shared" si="0"/>
        <v>57213134.310000002</v>
      </c>
      <c r="F10" s="391">
        <f t="shared" si="0"/>
        <v>25377037.280000001</v>
      </c>
      <c r="G10" s="391">
        <f t="shared" si="0"/>
        <v>25377037.280000001</v>
      </c>
      <c r="H10" s="391">
        <f t="shared" si="0"/>
        <v>31836097.030000005</v>
      </c>
    </row>
    <row r="12" spans="1:8" x14ac:dyDescent="0.2">
      <c r="A12" s="108" t="s">
        <v>539</v>
      </c>
    </row>
    <row r="19" spans="2:7" x14ac:dyDescent="0.2">
      <c r="B19" s="662" t="s">
        <v>676</v>
      </c>
      <c r="C19" s="662"/>
      <c r="E19" s="662" t="s">
        <v>195</v>
      </c>
      <c r="F19" s="662"/>
      <c r="G19" s="662"/>
    </row>
    <row r="20" spans="2:7" ht="12.75" x14ac:dyDescent="0.2">
      <c r="B20" s="664" t="s">
        <v>59</v>
      </c>
      <c r="C20" s="664"/>
      <c r="E20" s="664" t="s">
        <v>62</v>
      </c>
      <c r="F20" s="664"/>
      <c r="G20" s="664"/>
    </row>
    <row r="21" spans="2:7" ht="12.75" x14ac:dyDescent="0.2">
      <c r="B21" s="664" t="s">
        <v>60</v>
      </c>
      <c r="C21" s="664"/>
      <c r="E21" s="664" t="s">
        <v>63</v>
      </c>
      <c r="F21" s="664"/>
      <c r="G21" s="664"/>
    </row>
  </sheetData>
  <sheetProtection formatCells="0" formatColumns="0" formatRows="0" autoFilter="0"/>
  <mergeCells count="10">
    <mergeCell ref="A1:H1"/>
    <mergeCell ref="A2:B4"/>
    <mergeCell ref="C2:G2"/>
    <mergeCell ref="H2:H3"/>
    <mergeCell ref="E20:G20"/>
    <mergeCell ref="E21:G21"/>
    <mergeCell ref="E19:G19"/>
    <mergeCell ref="B20:C20"/>
    <mergeCell ref="B21:C21"/>
    <mergeCell ref="B19:C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firstPageNumber="26" orientation="landscape" useFirstPageNumber="1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workbookViewId="0">
      <selection activeCell="C32" sqref="C32"/>
    </sheetView>
  </sheetViews>
  <sheetFormatPr baseColWidth="10" defaultRowHeight="11.25" x14ac:dyDescent="0.2"/>
  <cols>
    <col min="1" max="1" width="1.33203125" style="352" customWidth="1"/>
    <col min="2" max="2" width="79" style="352" customWidth="1"/>
    <col min="3" max="8" width="18.33203125" style="352" customWidth="1"/>
    <col min="9" max="16384" width="12" style="352"/>
  </cols>
  <sheetData>
    <row r="1" spans="1:8" ht="54.75" customHeight="1" x14ac:dyDescent="0.2">
      <c r="A1" s="732" t="s">
        <v>866</v>
      </c>
      <c r="B1" s="733"/>
      <c r="C1" s="733"/>
      <c r="D1" s="733"/>
      <c r="E1" s="733"/>
      <c r="F1" s="733"/>
      <c r="G1" s="733"/>
      <c r="H1" s="734"/>
    </row>
    <row r="2" spans="1:8" ht="12.75" x14ac:dyDescent="0.2">
      <c r="A2" s="735" t="s">
        <v>122</v>
      </c>
      <c r="B2" s="736"/>
      <c r="C2" s="732" t="s">
        <v>479</v>
      </c>
      <c r="D2" s="733"/>
      <c r="E2" s="733"/>
      <c r="F2" s="733"/>
      <c r="G2" s="734"/>
      <c r="H2" s="741" t="s">
        <v>480</v>
      </c>
    </row>
    <row r="3" spans="1:8" ht="29.25" customHeight="1" x14ac:dyDescent="0.2">
      <c r="A3" s="737"/>
      <c r="B3" s="738"/>
      <c r="C3" s="372" t="s">
        <v>481</v>
      </c>
      <c r="D3" s="372" t="s">
        <v>482</v>
      </c>
      <c r="E3" s="372" t="s">
        <v>449</v>
      </c>
      <c r="F3" s="372" t="s">
        <v>450</v>
      </c>
      <c r="G3" s="372" t="s">
        <v>483</v>
      </c>
      <c r="H3" s="742"/>
    </row>
    <row r="4" spans="1:8" ht="12.75" x14ac:dyDescent="0.2">
      <c r="A4" s="739"/>
      <c r="B4" s="740"/>
      <c r="C4" s="373">
        <v>1</v>
      </c>
      <c r="D4" s="373">
        <v>2</v>
      </c>
      <c r="E4" s="373" t="s">
        <v>484</v>
      </c>
      <c r="F4" s="373">
        <v>4</v>
      </c>
      <c r="G4" s="373">
        <v>5</v>
      </c>
      <c r="H4" s="373" t="s">
        <v>485</v>
      </c>
    </row>
    <row r="5" spans="1:8" ht="12.75" x14ac:dyDescent="0.2">
      <c r="A5" s="374" t="s">
        <v>561</v>
      </c>
      <c r="B5" s="375"/>
      <c r="C5" s="376">
        <f t="shared" ref="C5:H5" si="0">SUM(C6:C13)</f>
        <v>0</v>
      </c>
      <c r="D5" s="376">
        <f t="shared" si="0"/>
        <v>0</v>
      </c>
      <c r="E5" s="376">
        <f t="shared" si="0"/>
        <v>0</v>
      </c>
      <c r="F5" s="376">
        <f t="shared" si="0"/>
        <v>0</v>
      </c>
      <c r="G5" s="376">
        <f t="shared" si="0"/>
        <v>0</v>
      </c>
      <c r="H5" s="376">
        <f t="shared" si="0"/>
        <v>0</v>
      </c>
    </row>
    <row r="6" spans="1:8" ht="12.75" x14ac:dyDescent="0.2">
      <c r="A6" s="377"/>
      <c r="B6" s="378" t="s">
        <v>562</v>
      </c>
      <c r="C6" s="379">
        <v>0</v>
      </c>
      <c r="D6" s="379">
        <v>0</v>
      </c>
      <c r="E6" s="379">
        <f>C6+D6</f>
        <v>0</v>
      </c>
      <c r="F6" s="379">
        <v>0</v>
      </c>
      <c r="G6" s="379">
        <v>0</v>
      </c>
      <c r="H6" s="379">
        <f>E6-F6</f>
        <v>0</v>
      </c>
    </row>
    <row r="7" spans="1:8" ht="12.75" x14ac:dyDescent="0.2">
      <c r="A7" s="377"/>
      <c r="B7" s="378" t="s">
        <v>563</v>
      </c>
      <c r="C7" s="379">
        <v>0</v>
      </c>
      <c r="D7" s="379">
        <v>0</v>
      </c>
      <c r="E7" s="379">
        <f t="shared" ref="E7:E13" si="1">C7+D7</f>
        <v>0</v>
      </c>
      <c r="F7" s="379">
        <v>0</v>
      </c>
      <c r="G7" s="379">
        <v>0</v>
      </c>
      <c r="H7" s="379">
        <f t="shared" ref="H7:H13" si="2">E7-F7</f>
        <v>0</v>
      </c>
    </row>
    <row r="8" spans="1:8" ht="12.75" x14ac:dyDescent="0.2">
      <c r="A8" s="377"/>
      <c r="B8" s="378" t="s">
        <v>564</v>
      </c>
      <c r="C8" s="379">
        <v>0</v>
      </c>
      <c r="D8" s="379">
        <v>0</v>
      </c>
      <c r="E8" s="379">
        <f t="shared" si="1"/>
        <v>0</v>
      </c>
      <c r="F8" s="379">
        <v>0</v>
      </c>
      <c r="G8" s="379">
        <v>0</v>
      </c>
      <c r="H8" s="379">
        <f t="shared" si="2"/>
        <v>0</v>
      </c>
    </row>
    <row r="9" spans="1:8" ht="12.75" x14ac:dyDescent="0.2">
      <c r="A9" s="377"/>
      <c r="B9" s="378" t="s">
        <v>565</v>
      </c>
      <c r="C9" s="379">
        <v>0</v>
      </c>
      <c r="D9" s="379">
        <v>0</v>
      </c>
      <c r="E9" s="379">
        <f t="shared" si="1"/>
        <v>0</v>
      </c>
      <c r="F9" s="379">
        <v>0</v>
      </c>
      <c r="G9" s="379">
        <v>0</v>
      </c>
      <c r="H9" s="379">
        <f t="shared" si="2"/>
        <v>0</v>
      </c>
    </row>
    <row r="10" spans="1:8" ht="12.75" x14ac:dyDescent="0.2">
      <c r="A10" s="377"/>
      <c r="B10" s="378" t="s">
        <v>566</v>
      </c>
      <c r="C10" s="379">
        <v>0</v>
      </c>
      <c r="D10" s="379">
        <v>0</v>
      </c>
      <c r="E10" s="379">
        <f t="shared" si="1"/>
        <v>0</v>
      </c>
      <c r="F10" s="379">
        <v>0</v>
      </c>
      <c r="G10" s="379">
        <v>0</v>
      </c>
      <c r="H10" s="379">
        <f t="shared" si="2"/>
        <v>0</v>
      </c>
    </row>
    <row r="11" spans="1:8" ht="12.75" x14ac:dyDescent="0.2">
      <c r="A11" s="377"/>
      <c r="B11" s="378" t="s">
        <v>567</v>
      </c>
      <c r="C11" s="379">
        <v>0</v>
      </c>
      <c r="D11" s="379">
        <v>0</v>
      </c>
      <c r="E11" s="379">
        <f t="shared" si="1"/>
        <v>0</v>
      </c>
      <c r="F11" s="379">
        <v>0</v>
      </c>
      <c r="G11" s="379">
        <v>0</v>
      </c>
      <c r="H11" s="379">
        <f t="shared" si="2"/>
        <v>0</v>
      </c>
    </row>
    <row r="12" spans="1:8" ht="12.75" x14ac:dyDescent="0.2">
      <c r="A12" s="377"/>
      <c r="B12" s="378" t="s">
        <v>568</v>
      </c>
      <c r="C12" s="379">
        <v>0</v>
      </c>
      <c r="D12" s="379">
        <v>0</v>
      </c>
      <c r="E12" s="379">
        <f t="shared" si="1"/>
        <v>0</v>
      </c>
      <c r="F12" s="379">
        <v>0</v>
      </c>
      <c r="G12" s="379">
        <v>0</v>
      </c>
      <c r="H12" s="379">
        <f t="shared" si="2"/>
        <v>0</v>
      </c>
    </row>
    <row r="13" spans="1:8" ht="12.75" x14ac:dyDescent="0.2">
      <c r="A13" s="377"/>
      <c r="B13" s="378" t="s">
        <v>511</v>
      </c>
      <c r="C13" s="379">
        <v>0</v>
      </c>
      <c r="D13" s="379">
        <v>0</v>
      </c>
      <c r="E13" s="379">
        <f t="shared" si="1"/>
        <v>0</v>
      </c>
      <c r="F13" s="379">
        <v>0</v>
      </c>
      <c r="G13" s="379">
        <v>0</v>
      </c>
      <c r="H13" s="379">
        <f t="shared" si="2"/>
        <v>0</v>
      </c>
    </row>
    <row r="14" spans="1:8" ht="12.75" x14ac:dyDescent="0.2">
      <c r="A14" s="374" t="s">
        <v>569</v>
      </c>
      <c r="B14" s="380"/>
      <c r="C14" s="376">
        <f t="shared" ref="C14:H14" si="3">SUM(C15:C21)</f>
        <v>25322540.780000001</v>
      </c>
      <c r="D14" s="376">
        <f t="shared" si="3"/>
        <v>31890593.530000001</v>
      </c>
      <c r="E14" s="376">
        <f t="shared" si="3"/>
        <v>57213134.310000002</v>
      </c>
      <c r="F14" s="376">
        <f t="shared" si="3"/>
        <v>25377037.280000001</v>
      </c>
      <c r="G14" s="376">
        <f t="shared" si="3"/>
        <v>25377037.280000001</v>
      </c>
      <c r="H14" s="376">
        <f t="shared" si="3"/>
        <v>31836097.030000001</v>
      </c>
    </row>
    <row r="15" spans="1:8" ht="12.75" x14ac:dyDescent="0.2">
      <c r="A15" s="377"/>
      <c r="B15" s="378" t="s">
        <v>570</v>
      </c>
      <c r="C15" s="379">
        <v>0</v>
      </c>
      <c r="D15" s="379">
        <v>0</v>
      </c>
      <c r="E15" s="379">
        <f>C15+D15</f>
        <v>0</v>
      </c>
      <c r="F15" s="379">
        <v>0</v>
      </c>
      <c r="G15" s="379">
        <v>0</v>
      </c>
      <c r="H15" s="379">
        <f t="shared" ref="H15:H21" si="4">E15-F15</f>
        <v>0</v>
      </c>
    </row>
    <row r="16" spans="1:8" ht="12.75" x14ac:dyDescent="0.2">
      <c r="A16" s="377"/>
      <c r="B16" s="378" t="s">
        <v>571</v>
      </c>
      <c r="C16" s="379">
        <v>0</v>
      </c>
      <c r="D16" s="379">
        <v>0</v>
      </c>
      <c r="E16" s="379">
        <f t="shared" ref="E16:E21" si="5">C16+D16</f>
        <v>0</v>
      </c>
      <c r="F16" s="379">
        <v>0</v>
      </c>
      <c r="G16" s="379">
        <v>0</v>
      </c>
      <c r="H16" s="379">
        <f t="shared" si="4"/>
        <v>0</v>
      </c>
    </row>
    <row r="17" spans="1:8" ht="12.75" x14ac:dyDescent="0.2">
      <c r="A17" s="377"/>
      <c r="B17" s="378" t="s">
        <v>572</v>
      </c>
      <c r="C17" s="379">
        <v>0</v>
      </c>
      <c r="D17" s="379">
        <v>0</v>
      </c>
      <c r="E17" s="379">
        <f t="shared" si="5"/>
        <v>0</v>
      </c>
      <c r="F17" s="379">
        <v>0</v>
      </c>
      <c r="G17" s="379">
        <v>0</v>
      </c>
      <c r="H17" s="379">
        <f t="shared" si="4"/>
        <v>0</v>
      </c>
    </row>
    <row r="18" spans="1:8" ht="12.75" x14ac:dyDescent="0.2">
      <c r="A18" s="377"/>
      <c r="B18" s="378" t="s">
        <v>573</v>
      </c>
      <c r="C18" s="379">
        <v>0</v>
      </c>
      <c r="D18" s="379">
        <v>0</v>
      </c>
      <c r="E18" s="379">
        <f t="shared" si="5"/>
        <v>0</v>
      </c>
      <c r="F18" s="379">
        <v>0</v>
      </c>
      <c r="G18" s="379">
        <v>0</v>
      </c>
      <c r="H18" s="379">
        <f t="shared" si="4"/>
        <v>0</v>
      </c>
    </row>
    <row r="19" spans="1:8" ht="12.75" x14ac:dyDescent="0.2">
      <c r="A19" s="377"/>
      <c r="B19" s="378" t="s">
        <v>574</v>
      </c>
      <c r="C19" s="379">
        <v>25322540.780000001</v>
      </c>
      <c r="D19" s="379">
        <v>31890593.530000001</v>
      </c>
      <c r="E19" s="379">
        <f t="shared" si="5"/>
        <v>57213134.310000002</v>
      </c>
      <c r="F19" s="379">
        <v>25377037.280000001</v>
      </c>
      <c r="G19" s="379">
        <v>25377037.280000001</v>
      </c>
      <c r="H19" s="379">
        <f t="shared" si="4"/>
        <v>31836097.030000001</v>
      </c>
    </row>
    <row r="20" spans="1:8" ht="12.75" x14ac:dyDescent="0.2">
      <c r="A20" s="377"/>
      <c r="B20" s="378" t="s">
        <v>575</v>
      </c>
      <c r="C20" s="379">
        <v>0</v>
      </c>
      <c r="D20" s="379">
        <v>0</v>
      </c>
      <c r="E20" s="379">
        <f t="shared" si="5"/>
        <v>0</v>
      </c>
      <c r="F20" s="379">
        <v>0</v>
      </c>
      <c r="G20" s="379">
        <v>0</v>
      </c>
      <c r="H20" s="379">
        <f t="shared" si="4"/>
        <v>0</v>
      </c>
    </row>
    <row r="21" spans="1:8" ht="12.75" x14ac:dyDescent="0.2">
      <c r="A21" s="377"/>
      <c r="B21" s="378" t="s">
        <v>576</v>
      </c>
      <c r="C21" s="379">
        <v>0</v>
      </c>
      <c r="D21" s="379">
        <v>0</v>
      </c>
      <c r="E21" s="379">
        <f t="shared" si="5"/>
        <v>0</v>
      </c>
      <c r="F21" s="379">
        <v>0</v>
      </c>
      <c r="G21" s="379">
        <v>0</v>
      </c>
      <c r="H21" s="379">
        <f t="shared" si="4"/>
        <v>0</v>
      </c>
    </row>
    <row r="22" spans="1:8" ht="12.75" x14ac:dyDescent="0.2">
      <c r="A22" s="374" t="s">
        <v>577</v>
      </c>
      <c r="B22" s="380"/>
      <c r="C22" s="376">
        <f t="shared" ref="C22:H22" si="6">SUM(C23:C31)</f>
        <v>0</v>
      </c>
      <c r="D22" s="376">
        <f t="shared" si="6"/>
        <v>0</v>
      </c>
      <c r="E22" s="376">
        <f t="shared" si="6"/>
        <v>0</v>
      </c>
      <c r="F22" s="376">
        <f t="shared" si="6"/>
        <v>0</v>
      </c>
      <c r="G22" s="376">
        <f t="shared" si="6"/>
        <v>0</v>
      </c>
      <c r="H22" s="376">
        <f t="shared" si="6"/>
        <v>0</v>
      </c>
    </row>
    <row r="23" spans="1:8" ht="12.75" x14ac:dyDescent="0.2">
      <c r="A23" s="377"/>
      <c r="B23" s="378" t="s">
        <v>578</v>
      </c>
      <c r="C23" s="379">
        <v>0</v>
      </c>
      <c r="D23" s="379">
        <v>0</v>
      </c>
      <c r="E23" s="379">
        <f>C23+D23</f>
        <v>0</v>
      </c>
      <c r="F23" s="379">
        <v>0</v>
      </c>
      <c r="G23" s="379">
        <v>0</v>
      </c>
      <c r="H23" s="379">
        <f t="shared" ref="H23:H31" si="7">E23-F23</f>
        <v>0</v>
      </c>
    </row>
    <row r="24" spans="1:8" ht="12.75" x14ac:dyDescent="0.2">
      <c r="A24" s="377"/>
      <c r="B24" s="378" t="s">
        <v>579</v>
      </c>
      <c r="C24" s="379">
        <v>0</v>
      </c>
      <c r="D24" s="379">
        <v>0</v>
      </c>
      <c r="E24" s="379">
        <f t="shared" ref="E24:E31" si="8">C24+D24</f>
        <v>0</v>
      </c>
      <c r="F24" s="379">
        <v>0</v>
      </c>
      <c r="G24" s="379">
        <v>0</v>
      </c>
      <c r="H24" s="379">
        <f t="shared" si="7"/>
        <v>0</v>
      </c>
    </row>
    <row r="25" spans="1:8" ht="12.75" x14ac:dyDescent="0.2">
      <c r="A25" s="377"/>
      <c r="B25" s="378" t="s">
        <v>580</v>
      </c>
      <c r="C25" s="379">
        <v>0</v>
      </c>
      <c r="D25" s="379">
        <v>0</v>
      </c>
      <c r="E25" s="379">
        <f t="shared" si="8"/>
        <v>0</v>
      </c>
      <c r="F25" s="379">
        <v>0</v>
      </c>
      <c r="G25" s="379">
        <v>0</v>
      </c>
      <c r="H25" s="379">
        <f t="shared" si="7"/>
        <v>0</v>
      </c>
    </row>
    <row r="26" spans="1:8" ht="12.75" x14ac:dyDescent="0.2">
      <c r="A26" s="377"/>
      <c r="B26" s="378" t="s">
        <v>581</v>
      </c>
      <c r="C26" s="379">
        <v>0</v>
      </c>
      <c r="D26" s="379">
        <v>0</v>
      </c>
      <c r="E26" s="379">
        <f t="shared" si="8"/>
        <v>0</v>
      </c>
      <c r="F26" s="379">
        <v>0</v>
      </c>
      <c r="G26" s="379">
        <v>0</v>
      </c>
      <c r="H26" s="379">
        <f t="shared" si="7"/>
        <v>0</v>
      </c>
    </row>
    <row r="27" spans="1:8" ht="12.75" x14ac:dyDescent="0.2">
      <c r="A27" s="377"/>
      <c r="B27" s="378" t="s">
        <v>582</v>
      </c>
      <c r="C27" s="379">
        <v>0</v>
      </c>
      <c r="D27" s="379">
        <v>0</v>
      </c>
      <c r="E27" s="379">
        <f t="shared" si="8"/>
        <v>0</v>
      </c>
      <c r="F27" s="379">
        <v>0</v>
      </c>
      <c r="G27" s="379">
        <v>0</v>
      </c>
      <c r="H27" s="379">
        <f t="shared" si="7"/>
        <v>0</v>
      </c>
    </row>
    <row r="28" spans="1:8" ht="12.75" x14ac:dyDescent="0.2">
      <c r="A28" s="377"/>
      <c r="B28" s="378" t="s">
        <v>583</v>
      </c>
      <c r="C28" s="379">
        <v>0</v>
      </c>
      <c r="D28" s="379">
        <v>0</v>
      </c>
      <c r="E28" s="379">
        <f t="shared" si="8"/>
        <v>0</v>
      </c>
      <c r="F28" s="379">
        <v>0</v>
      </c>
      <c r="G28" s="379">
        <v>0</v>
      </c>
      <c r="H28" s="379">
        <f t="shared" si="7"/>
        <v>0</v>
      </c>
    </row>
    <row r="29" spans="1:8" ht="12.75" x14ac:dyDescent="0.2">
      <c r="A29" s="377"/>
      <c r="B29" s="378" t="s">
        <v>584</v>
      </c>
      <c r="C29" s="379">
        <v>0</v>
      </c>
      <c r="D29" s="379">
        <v>0</v>
      </c>
      <c r="E29" s="379">
        <f t="shared" si="8"/>
        <v>0</v>
      </c>
      <c r="F29" s="379">
        <v>0</v>
      </c>
      <c r="G29" s="379">
        <v>0</v>
      </c>
      <c r="H29" s="379">
        <f t="shared" si="7"/>
        <v>0</v>
      </c>
    </row>
    <row r="30" spans="1:8" ht="12.75" x14ac:dyDescent="0.2">
      <c r="A30" s="377"/>
      <c r="B30" s="378" t="s">
        <v>585</v>
      </c>
      <c r="C30" s="379">
        <v>0</v>
      </c>
      <c r="D30" s="379">
        <v>0</v>
      </c>
      <c r="E30" s="379">
        <f t="shared" si="8"/>
        <v>0</v>
      </c>
      <c r="F30" s="379">
        <v>0</v>
      </c>
      <c r="G30" s="379">
        <v>0</v>
      </c>
      <c r="H30" s="379">
        <f t="shared" si="7"/>
        <v>0</v>
      </c>
    </row>
    <row r="31" spans="1:8" ht="12.75" x14ac:dyDescent="0.2">
      <c r="A31" s="377"/>
      <c r="B31" s="378" t="s">
        <v>586</v>
      </c>
      <c r="C31" s="379">
        <v>0</v>
      </c>
      <c r="D31" s="379">
        <v>0</v>
      </c>
      <c r="E31" s="379">
        <f t="shared" si="8"/>
        <v>0</v>
      </c>
      <c r="F31" s="379">
        <v>0</v>
      </c>
      <c r="G31" s="379">
        <v>0</v>
      </c>
      <c r="H31" s="379">
        <f t="shared" si="7"/>
        <v>0</v>
      </c>
    </row>
    <row r="32" spans="1:8" ht="12.75" x14ac:dyDescent="0.2">
      <c r="A32" s="374" t="s">
        <v>587</v>
      </c>
      <c r="B32" s="380"/>
      <c r="C32" s="376">
        <f t="shared" ref="C32:H32" si="9">SUM(C33:C36)</f>
        <v>0</v>
      </c>
      <c r="D32" s="376">
        <f t="shared" si="9"/>
        <v>0</v>
      </c>
      <c r="E32" s="376">
        <f t="shared" si="9"/>
        <v>0</v>
      </c>
      <c r="F32" s="376">
        <f t="shared" si="9"/>
        <v>0</v>
      </c>
      <c r="G32" s="376">
        <f t="shared" si="9"/>
        <v>0</v>
      </c>
      <c r="H32" s="376">
        <f t="shared" si="9"/>
        <v>0</v>
      </c>
    </row>
    <row r="33" spans="1:8" ht="12.75" x14ac:dyDescent="0.2">
      <c r="A33" s="377"/>
      <c r="B33" s="378" t="s">
        <v>588</v>
      </c>
      <c r="C33" s="379">
        <v>0</v>
      </c>
      <c r="D33" s="379">
        <v>0</v>
      </c>
      <c r="E33" s="379">
        <f>C33+D33</f>
        <v>0</v>
      </c>
      <c r="F33" s="379">
        <v>0</v>
      </c>
      <c r="G33" s="379">
        <v>0</v>
      </c>
      <c r="H33" s="379">
        <f t="shared" ref="H33:H36" si="10">E33-F33</f>
        <v>0</v>
      </c>
    </row>
    <row r="34" spans="1:8" ht="11.25" customHeight="1" x14ac:dyDescent="0.2">
      <c r="A34" s="377"/>
      <c r="B34" s="378" t="s">
        <v>589</v>
      </c>
      <c r="C34" s="379">
        <v>0</v>
      </c>
      <c r="D34" s="379">
        <v>0</v>
      </c>
      <c r="E34" s="379">
        <f t="shared" ref="E34:E36" si="11">C34+D34</f>
        <v>0</v>
      </c>
      <c r="F34" s="379">
        <v>0</v>
      </c>
      <c r="G34" s="379">
        <v>0</v>
      </c>
      <c r="H34" s="379">
        <f t="shared" si="10"/>
        <v>0</v>
      </c>
    </row>
    <row r="35" spans="1:8" ht="12.75" x14ac:dyDescent="0.2">
      <c r="A35" s="377"/>
      <c r="B35" s="378" t="s">
        <v>590</v>
      </c>
      <c r="C35" s="379">
        <v>0</v>
      </c>
      <c r="D35" s="379">
        <v>0</v>
      </c>
      <c r="E35" s="379">
        <f t="shared" si="11"/>
        <v>0</v>
      </c>
      <c r="F35" s="379">
        <v>0</v>
      </c>
      <c r="G35" s="379">
        <v>0</v>
      </c>
      <c r="H35" s="379">
        <f t="shared" si="10"/>
        <v>0</v>
      </c>
    </row>
    <row r="36" spans="1:8" ht="12.75" x14ac:dyDescent="0.2">
      <c r="A36" s="377"/>
      <c r="B36" s="378" t="s">
        <v>591</v>
      </c>
      <c r="C36" s="379">
        <v>0</v>
      </c>
      <c r="D36" s="379">
        <v>0</v>
      </c>
      <c r="E36" s="379">
        <f t="shared" si="11"/>
        <v>0</v>
      </c>
      <c r="F36" s="379">
        <v>0</v>
      </c>
      <c r="G36" s="379">
        <v>0</v>
      </c>
      <c r="H36" s="379">
        <f t="shared" si="10"/>
        <v>0</v>
      </c>
    </row>
    <row r="37" spans="1:8" ht="12.75" x14ac:dyDescent="0.2">
      <c r="A37" s="381"/>
      <c r="B37" s="382" t="s">
        <v>538</v>
      </c>
      <c r="C37" s="383">
        <f t="shared" ref="C37:H37" si="12">SUM(C32+C22+C14+C5)</f>
        <v>25322540.780000001</v>
      </c>
      <c r="D37" s="383">
        <f t="shared" si="12"/>
        <v>31890593.530000001</v>
      </c>
      <c r="E37" s="383">
        <f t="shared" si="12"/>
        <v>57213134.310000002</v>
      </c>
      <c r="F37" s="383">
        <f t="shared" si="12"/>
        <v>25377037.280000001</v>
      </c>
      <c r="G37" s="383">
        <f t="shared" si="12"/>
        <v>25377037.280000001</v>
      </c>
      <c r="H37" s="383">
        <f t="shared" si="12"/>
        <v>31836097.030000001</v>
      </c>
    </row>
    <row r="38" spans="1:8" x14ac:dyDescent="0.2">
      <c r="A38" s="353"/>
      <c r="B38" s="353"/>
      <c r="C38" s="353"/>
      <c r="D38" s="353"/>
      <c r="E38" s="353"/>
      <c r="F38" s="353"/>
      <c r="G38" s="353"/>
      <c r="H38" s="353"/>
    </row>
    <row r="39" spans="1:8" x14ac:dyDescent="0.2">
      <c r="A39" s="353" t="s">
        <v>539</v>
      </c>
      <c r="B39" s="353"/>
      <c r="C39" s="353"/>
      <c r="D39" s="353"/>
      <c r="E39" s="353"/>
      <c r="F39" s="353"/>
      <c r="G39" s="353"/>
      <c r="H39" s="353"/>
    </row>
    <row r="40" spans="1:8" x14ac:dyDescent="0.2">
      <c r="A40" s="353"/>
      <c r="B40" s="353"/>
      <c r="C40" s="353"/>
      <c r="D40" s="353"/>
      <c r="E40" s="353"/>
      <c r="F40" s="353"/>
      <c r="G40" s="353"/>
      <c r="H40" s="353"/>
    </row>
    <row r="42" spans="1:8" x14ac:dyDescent="0.2">
      <c r="B42" s="743"/>
      <c r="C42" s="743"/>
    </row>
    <row r="46" spans="1:8" ht="12.75" x14ac:dyDescent="0.2">
      <c r="B46" s="664" t="s">
        <v>203</v>
      </c>
      <c r="C46" s="664"/>
      <c r="D46" s="664" t="s">
        <v>678</v>
      </c>
      <c r="E46" s="664"/>
      <c r="F46" s="664"/>
      <c r="G46" s="664"/>
    </row>
    <row r="47" spans="1:8" ht="12.75" x14ac:dyDescent="0.2">
      <c r="B47" s="664" t="s">
        <v>59</v>
      </c>
      <c r="C47" s="664"/>
      <c r="D47" s="664" t="s">
        <v>62</v>
      </c>
      <c r="E47" s="664"/>
      <c r="F47" s="664"/>
      <c r="G47" s="664"/>
      <c r="H47" s="101"/>
    </row>
    <row r="48" spans="1:8" ht="12.75" x14ac:dyDescent="0.2">
      <c r="B48" s="664" t="s">
        <v>60</v>
      </c>
      <c r="C48" s="664"/>
      <c r="D48" s="664" t="s">
        <v>63</v>
      </c>
      <c r="E48" s="664"/>
      <c r="F48" s="664"/>
      <c r="G48" s="664"/>
    </row>
  </sheetData>
  <sheetProtection formatCells="0" formatColumns="0" formatRows="0" autoFilter="0"/>
  <mergeCells count="11">
    <mergeCell ref="D48:G48"/>
    <mergeCell ref="B46:C46"/>
    <mergeCell ref="D46:G46"/>
    <mergeCell ref="A1:H1"/>
    <mergeCell ref="A2:B4"/>
    <mergeCell ref="C2:G2"/>
    <mergeCell ref="H2:H3"/>
    <mergeCell ref="B47:C47"/>
    <mergeCell ref="B48:C48"/>
    <mergeCell ref="B42:C42"/>
    <mergeCell ref="D47:G47"/>
  </mergeCells>
  <printOptions horizontalCentered="1"/>
  <pageMargins left="0.70866141732283472" right="0.70866141732283472" top="0.59055118110236227" bottom="0.55118110236220474" header="0.31496062992125984" footer="0.31496062992125984"/>
  <pageSetup paperSize="141" scale="81" firstPageNumber="27" orientation="landscape" useFirstPageNumber="1" r:id="rId1"/>
  <headerFooter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workbookViewId="0">
      <selection activeCell="A19" sqref="A19"/>
    </sheetView>
  </sheetViews>
  <sheetFormatPr baseColWidth="10" defaultRowHeight="11.25" x14ac:dyDescent="0.2"/>
  <cols>
    <col min="1" max="1" width="95.6640625" style="352" customWidth="1"/>
    <col min="2" max="2" width="29.33203125" style="352" customWidth="1"/>
    <col min="3" max="3" width="25.5" style="352" customWidth="1"/>
    <col min="4" max="4" width="26.83203125" style="352" customWidth="1"/>
    <col min="5" max="16384" width="12" style="352"/>
  </cols>
  <sheetData>
    <row r="1" spans="1:4" ht="45.75" customHeight="1" x14ac:dyDescent="0.2">
      <c r="A1" s="745" t="s">
        <v>868</v>
      </c>
      <c r="B1" s="746"/>
      <c r="C1" s="746"/>
      <c r="D1" s="747"/>
    </row>
    <row r="2" spans="1:4" ht="12.75" x14ac:dyDescent="0.2">
      <c r="A2" s="362"/>
      <c r="B2" s="362"/>
      <c r="C2" s="362"/>
      <c r="D2" s="362"/>
    </row>
    <row r="3" spans="1:4" ht="24.95" customHeight="1" x14ac:dyDescent="0.2">
      <c r="A3" s="748" t="s">
        <v>592</v>
      </c>
      <c r="B3" s="363" t="s">
        <v>593</v>
      </c>
      <c r="C3" s="363" t="s">
        <v>594</v>
      </c>
      <c r="D3" s="364" t="s">
        <v>184</v>
      </c>
    </row>
    <row r="4" spans="1:4" ht="12.75" x14ac:dyDescent="0.2">
      <c r="A4" s="749"/>
      <c r="B4" s="364" t="s">
        <v>595</v>
      </c>
      <c r="C4" s="364" t="s">
        <v>596</v>
      </c>
      <c r="D4" s="364" t="s">
        <v>597</v>
      </c>
    </row>
    <row r="5" spans="1:4" ht="15" customHeight="1" x14ac:dyDescent="0.2">
      <c r="A5" s="750" t="s">
        <v>598</v>
      </c>
      <c r="B5" s="751"/>
      <c r="C5" s="751"/>
      <c r="D5" s="752"/>
    </row>
    <row r="6" spans="1:4" ht="12.75" x14ac:dyDescent="0.2">
      <c r="A6" s="365" t="s">
        <v>599</v>
      </c>
      <c r="B6" s="366"/>
      <c r="C6" s="366"/>
      <c r="D6" s="366"/>
    </row>
    <row r="7" spans="1:4" ht="12.75" x14ac:dyDescent="0.2">
      <c r="A7" s="365"/>
      <c r="B7" s="366"/>
      <c r="C7" s="366"/>
      <c r="D7" s="366"/>
    </row>
    <row r="8" spans="1:4" ht="12.75" x14ac:dyDescent="0.2">
      <c r="A8" s="367"/>
      <c r="B8" s="368"/>
      <c r="C8" s="366"/>
      <c r="D8" s="366"/>
    </row>
    <row r="9" spans="1:4" ht="12.75" x14ac:dyDescent="0.2">
      <c r="A9" s="365"/>
      <c r="B9" s="366"/>
      <c r="C9" s="366"/>
      <c r="D9" s="366"/>
    </row>
    <row r="10" spans="1:4" ht="12.75" x14ac:dyDescent="0.2">
      <c r="A10" s="365"/>
      <c r="B10" s="366"/>
      <c r="C10" s="366"/>
      <c r="D10" s="366"/>
    </row>
    <row r="11" spans="1:4" ht="12.75" x14ac:dyDescent="0.2">
      <c r="A11" s="365"/>
      <c r="B11" s="366"/>
      <c r="C11" s="366"/>
      <c r="D11" s="366"/>
    </row>
    <row r="12" spans="1:4" ht="12.75" x14ac:dyDescent="0.2">
      <c r="A12" s="365"/>
      <c r="B12" s="366"/>
      <c r="C12" s="366"/>
      <c r="D12" s="366"/>
    </row>
    <row r="13" spans="1:4" ht="12.75" x14ac:dyDescent="0.2">
      <c r="A13" s="365"/>
      <c r="B13" s="366"/>
      <c r="C13" s="366"/>
      <c r="D13" s="366"/>
    </row>
    <row r="14" spans="1:4" ht="12.75" x14ac:dyDescent="0.2">
      <c r="A14" s="365" t="s">
        <v>600</v>
      </c>
      <c r="B14" s="368">
        <v>0</v>
      </c>
      <c r="C14" s="368">
        <v>0</v>
      </c>
      <c r="D14" s="368">
        <v>0</v>
      </c>
    </row>
    <row r="15" spans="1:4" ht="12.75" x14ac:dyDescent="0.2">
      <c r="A15" s="369"/>
      <c r="B15" s="370"/>
      <c r="C15" s="370"/>
      <c r="D15" s="370"/>
    </row>
    <row r="16" spans="1:4" ht="15" customHeight="1" x14ac:dyDescent="0.2">
      <c r="A16" s="753" t="s">
        <v>601</v>
      </c>
      <c r="B16" s="754"/>
      <c r="C16" s="754"/>
      <c r="D16" s="755"/>
    </row>
    <row r="17" spans="1:4" ht="12.75" x14ac:dyDescent="0.2">
      <c r="A17" s="365" t="s">
        <v>602</v>
      </c>
      <c r="B17" s="366"/>
      <c r="C17" s="366"/>
      <c r="D17" s="366"/>
    </row>
    <row r="18" spans="1:4" ht="12.75" x14ac:dyDescent="0.2">
      <c r="A18" s="365"/>
      <c r="B18" s="366"/>
      <c r="C18" s="366"/>
      <c r="D18" s="366"/>
    </row>
    <row r="19" spans="1:4" ht="12.75" x14ac:dyDescent="0.2">
      <c r="A19" s="365"/>
      <c r="B19" s="366"/>
      <c r="C19" s="366"/>
      <c r="D19" s="366"/>
    </row>
    <row r="20" spans="1:4" ht="12.75" x14ac:dyDescent="0.2">
      <c r="A20" s="365"/>
      <c r="B20" s="366"/>
      <c r="C20" s="366"/>
      <c r="D20" s="366"/>
    </row>
    <row r="21" spans="1:4" ht="12.75" x14ac:dyDescent="0.2">
      <c r="A21" s="367"/>
      <c r="B21" s="368"/>
      <c r="C21" s="366"/>
      <c r="D21" s="366"/>
    </row>
    <row r="22" spans="1:4" ht="12.75" x14ac:dyDescent="0.2">
      <c r="A22" s="365"/>
      <c r="B22" s="366"/>
      <c r="C22" s="366"/>
      <c r="D22" s="366"/>
    </row>
    <row r="23" spans="1:4" ht="12.75" x14ac:dyDescent="0.2">
      <c r="A23" s="365"/>
      <c r="B23" s="366"/>
      <c r="C23" s="366"/>
      <c r="D23" s="366"/>
    </row>
    <row r="24" spans="1:4" ht="12.75" x14ac:dyDescent="0.2">
      <c r="A24" s="365"/>
      <c r="B24" s="366"/>
      <c r="C24" s="366"/>
      <c r="D24" s="366"/>
    </row>
    <row r="25" spans="1:4" ht="12.75" x14ac:dyDescent="0.2">
      <c r="A25" s="365"/>
      <c r="B25" s="366"/>
      <c r="C25" s="366"/>
      <c r="D25" s="366"/>
    </row>
    <row r="26" spans="1:4" ht="12.75" x14ac:dyDescent="0.2">
      <c r="A26" s="365"/>
      <c r="B26" s="366"/>
      <c r="C26" s="366"/>
      <c r="D26" s="366"/>
    </row>
    <row r="27" spans="1:4" ht="12.75" x14ac:dyDescent="0.2">
      <c r="A27" s="365" t="s">
        <v>603</v>
      </c>
      <c r="B27" s="368">
        <v>0</v>
      </c>
      <c r="C27" s="368">
        <v>0</v>
      </c>
      <c r="D27" s="368">
        <v>0</v>
      </c>
    </row>
    <row r="28" spans="1:4" ht="12.75" x14ac:dyDescent="0.2">
      <c r="A28" s="369"/>
      <c r="B28" s="370"/>
      <c r="C28" s="370"/>
      <c r="D28" s="370"/>
    </row>
    <row r="29" spans="1:4" ht="12.75" x14ac:dyDescent="0.2">
      <c r="A29" s="371" t="s">
        <v>604</v>
      </c>
      <c r="B29" s="368">
        <v>0</v>
      </c>
      <c r="C29" s="368">
        <v>0</v>
      </c>
      <c r="D29" s="368">
        <v>0</v>
      </c>
    </row>
    <row r="30" spans="1:4" x14ac:dyDescent="0.2">
      <c r="A30" s="354"/>
      <c r="B30" s="354"/>
      <c r="C30" s="354"/>
      <c r="D30" s="354"/>
    </row>
    <row r="31" spans="1:4" x14ac:dyDescent="0.2">
      <c r="A31" s="354" t="s">
        <v>539</v>
      </c>
      <c r="B31" s="354"/>
      <c r="C31" s="354"/>
      <c r="D31" s="354"/>
    </row>
    <row r="32" spans="1:4" x14ac:dyDescent="0.2">
      <c r="A32" s="354"/>
      <c r="B32" s="354"/>
      <c r="C32" s="354"/>
      <c r="D32" s="354"/>
    </row>
    <row r="33" spans="1:4" x14ac:dyDescent="0.2">
      <c r="A33" s="354"/>
      <c r="B33" s="354"/>
      <c r="C33" s="354"/>
      <c r="D33" s="354"/>
    </row>
    <row r="34" spans="1:4" x14ac:dyDescent="0.2">
      <c r="A34" s="354"/>
      <c r="B34" s="354"/>
      <c r="C34" s="354"/>
      <c r="D34" s="354"/>
    </row>
    <row r="35" spans="1:4" x14ac:dyDescent="0.2">
      <c r="A35" s="354"/>
      <c r="B35" s="354"/>
      <c r="C35" s="354"/>
      <c r="D35" s="354"/>
    </row>
    <row r="36" spans="1:4" x14ac:dyDescent="0.2">
      <c r="A36" s="354"/>
      <c r="B36" s="354"/>
      <c r="C36" s="354"/>
      <c r="D36" s="354"/>
    </row>
    <row r="37" spans="1:4" x14ac:dyDescent="0.2">
      <c r="A37" s="354"/>
      <c r="B37" s="354"/>
      <c r="C37" s="354"/>
      <c r="D37" s="354"/>
    </row>
    <row r="38" spans="1:4" x14ac:dyDescent="0.2">
      <c r="A38" s="361" t="s">
        <v>137</v>
      </c>
      <c r="B38" s="744" t="s">
        <v>679</v>
      </c>
      <c r="C38" s="744"/>
      <c r="D38" s="744"/>
    </row>
    <row r="39" spans="1:4" ht="12.75" x14ac:dyDescent="0.2">
      <c r="A39" s="173" t="s">
        <v>59</v>
      </c>
      <c r="B39" s="664" t="s">
        <v>62</v>
      </c>
      <c r="C39" s="664"/>
      <c r="D39" s="664"/>
    </row>
    <row r="40" spans="1:4" ht="12.75" x14ac:dyDescent="0.2">
      <c r="A40" s="173" t="s">
        <v>60</v>
      </c>
      <c r="B40" s="664" t="s">
        <v>63</v>
      </c>
      <c r="C40" s="664"/>
      <c r="D40" s="664"/>
    </row>
  </sheetData>
  <sheetProtection formatCells="0" formatColumns="0" formatRows="0" insertRows="0" deleteRows="0" sort="0" autoFilter="0"/>
  <mergeCells count="7">
    <mergeCell ref="B39:D39"/>
    <mergeCell ref="B40:D40"/>
    <mergeCell ref="B38:D38"/>
    <mergeCell ref="A1:D1"/>
    <mergeCell ref="A3:A4"/>
    <mergeCell ref="A5:D5"/>
    <mergeCell ref="A16:D16"/>
  </mergeCells>
  <pageMargins left="0.70866141732283472" right="0.70866141732283472" top="0.74803149606299213" bottom="0.74803149606299213" header="0.31496062992125984" footer="0.31496062992125984"/>
  <pageSetup scale="87" firstPageNumber="28" orientation="landscape" useFirstPageNumber="1" r:id="rId1"/>
  <headerFoot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showGridLines="0" workbookViewId="0">
      <selection activeCell="B43" sqref="B43"/>
    </sheetView>
  </sheetViews>
  <sheetFormatPr baseColWidth="10" defaultRowHeight="11.25" x14ac:dyDescent="0.2"/>
  <cols>
    <col min="1" max="1" width="58.1640625" style="355" customWidth="1"/>
    <col min="2" max="2" width="35.83203125" style="355" customWidth="1"/>
    <col min="3" max="3" width="33.33203125" style="355" customWidth="1"/>
    <col min="4" max="16384" width="12" style="355"/>
  </cols>
  <sheetData>
    <row r="1" spans="1:3" ht="39.75" customHeight="1" x14ac:dyDescent="0.2">
      <c r="A1" s="756" t="s">
        <v>869</v>
      </c>
      <c r="B1" s="756"/>
      <c r="C1" s="756"/>
    </row>
    <row r="2" spans="1:3" ht="12.75" x14ac:dyDescent="0.2">
      <c r="A2" s="454"/>
      <c r="B2" s="454"/>
      <c r="C2" s="454"/>
    </row>
    <row r="3" spans="1:3" ht="24.95" customHeight="1" x14ac:dyDescent="0.2">
      <c r="A3" s="364" t="s">
        <v>592</v>
      </c>
      <c r="B3" s="364" t="s">
        <v>450</v>
      </c>
      <c r="C3" s="364" t="s">
        <v>483</v>
      </c>
    </row>
    <row r="4" spans="1:3" ht="15" customHeight="1" x14ac:dyDescent="0.2">
      <c r="A4" s="757" t="s">
        <v>605</v>
      </c>
      <c r="B4" s="757"/>
      <c r="C4" s="757"/>
    </row>
    <row r="5" spans="1:3" ht="12.75" x14ac:dyDescent="0.2">
      <c r="A5" s="455" t="s">
        <v>599</v>
      </c>
      <c r="B5" s="456"/>
      <c r="C5" s="456"/>
    </row>
    <row r="6" spans="1:3" ht="12.75" x14ac:dyDescent="0.2">
      <c r="A6" s="457"/>
      <c r="B6" s="456"/>
      <c r="C6" s="456"/>
    </row>
    <row r="7" spans="1:3" ht="12.75" x14ac:dyDescent="0.2">
      <c r="A7" s="458" t="s">
        <v>606</v>
      </c>
      <c r="B7" s="459"/>
      <c r="C7" s="459"/>
    </row>
    <row r="8" spans="1:3" ht="12.75" x14ac:dyDescent="0.2">
      <c r="A8" s="458"/>
      <c r="B8" s="459"/>
      <c r="C8" s="459"/>
    </row>
    <row r="9" spans="1:3" ht="12.75" x14ac:dyDescent="0.2">
      <c r="A9" s="460"/>
      <c r="B9" s="461"/>
      <c r="C9" s="461"/>
    </row>
    <row r="10" spans="1:3" ht="12.75" x14ac:dyDescent="0.2">
      <c r="A10" s="458"/>
      <c r="B10" s="459"/>
      <c r="C10" s="459"/>
    </row>
    <row r="11" spans="1:3" ht="12.75" x14ac:dyDescent="0.2">
      <c r="A11" s="458"/>
      <c r="B11" s="459"/>
      <c r="C11" s="459"/>
    </row>
    <row r="12" spans="1:3" ht="12.75" x14ac:dyDescent="0.2">
      <c r="A12" s="458"/>
      <c r="B12" s="459"/>
      <c r="C12" s="459"/>
    </row>
    <row r="13" spans="1:3" ht="12.75" x14ac:dyDescent="0.2">
      <c r="A13" s="458"/>
      <c r="B13" s="459"/>
      <c r="C13" s="459"/>
    </row>
    <row r="14" spans="1:3" ht="12.75" x14ac:dyDescent="0.2">
      <c r="A14" s="462" t="s">
        <v>607</v>
      </c>
      <c r="B14" s="461">
        <v>0</v>
      </c>
      <c r="C14" s="461">
        <v>0</v>
      </c>
    </row>
    <row r="15" spans="1:3" ht="12.75" x14ac:dyDescent="0.2">
      <c r="A15" s="463"/>
      <c r="B15" s="464"/>
      <c r="C15" s="464"/>
    </row>
    <row r="16" spans="1:3" ht="15" customHeight="1" x14ac:dyDescent="0.2">
      <c r="A16" s="758" t="s">
        <v>601</v>
      </c>
      <c r="B16" s="758"/>
      <c r="C16" s="758"/>
    </row>
    <row r="17" spans="1:3" ht="12.75" x14ac:dyDescent="0.2">
      <c r="A17" s="458" t="s">
        <v>602</v>
      </c>
      <c r="B17" s="459"/>
      <c r="C17" s="459"/>
    </row>
    <row r="18" spans="1:3" ht="12.75" x14ac:dyDescent="0.2">
      <c r="A18" s="460"/>
      <c r="B18" s="459"/>
      <c r="C18" s="459"/>
    </row>
    <row r="19" spans="1:3" ht="12.75" x14ac:dyDescent="0.2">
      <c r="A19" s="460"/>
      <c r="B19" s="459"/>
      <c r="C19" s="459"/>
    </row>
    <row r="20" spans="1:3" ht="12.75" x14ac:dyDescent="0.2">
      <c r="A20" s="460"/>
      <c r="B20" s="459"/>
      <c r="C20" s="459"/>
    </row>
    <row r="21" spans="1:3" ht="12.75" x14ac:dyDescent="0.2">
      <c r="A21" s="460"/>
      <c r="B21" s="461"/>
      <c r="C21" s="461"/>
    </row>
    <row r="22" spans="1:3" ht="12.75" x14ac:dyDescent="0.2">
      <c r="A22" s="460"/>
      <c r="B22" s="459"/>
      <c r="C22" s="459"/>
    </row>
    <row r="23" spans="1:3" ht="12.75" x14ac:dyDescent="0.2">
      <c r="A23" s="460"/>
      <c r="B23" s="459"/>
      <c r="C23" s="459"/>
    </row>
    <row r="24" spans="1:3" ht="12.75" x14ac:dyDescent="0.2">
      <c r="A24" s="460"/>
      <c r="B24" s="459"/>
      <c r="C24" s="459"/>
    </row>
    <row r="25" spans="1:3" ht="12.75" x14ac:dyDescent="0.2">
      <c r="A25" s="460"/>
      <c r="B25" s="459"/>
      <c r="C25" s="459"/>
    </row>
    <row r="26" spans="1:3" ht="12.75" x14ac:dyDescent="0.2">
      <c r="A26" s="462" t="s">
        <v>608</v>
      </c>
      <c r="B26" s="461">
        <v>0</v>
      </c>
      <c r="C26" s="461">
        <v>0</v>
      </c>
    </row>
    <row r="27" spans="1:3" ht="12.75" x14ac:dyDescent="0.2">
      <c r="A27" s="463"/>
      <c r="B27" s="464"/>
      <c r="C27" s="464"/>
    </row>
    <row r="28" spans="1:3" ht="12.75" x14ac:dyDescent="0.2">
      <c r="A28" s="462" t="s">
        <v>604</v>
      </c>
      <c r="B28" s="461">
        <v>0</v>
      </c>
      <c r="C28" s="461">
        <v>0</v>
      </c>
    </row>
    <row r="29" spans="1:3" x14ac:dyDescent="0.2">
      <c r="B29" s="356"/>
      <c r="C29" s="356"/>
    </row>
    <row r="30" spans="1:3" x14ac:dyDescent="0.2">
      <c r="A30" s="355" t="s">
        <v>539</v>
      </c>
    </row>
    <row r="35" spans="1:3" x14ac:dyDescent="0.2">
      <c r="A35" s="465" t="s">
        <v>203</v>
      </c>
      <c r="B35" s="759" t="s">
        <v>195</v>
      </c>
      <c r="C35" s="760"/>
    </row>
    <row r="36" spans="1:3" ht="12.75" x14ac:dyDescent="0.2">
      <c r="A36" s="173" t="s">
        <v>59</v>
      </c>
      <c r="B36" s="664" t="s">
        <v>62</v>
      </c>
      <c r="C36" s="664"/>
    </row>
    <row r="37" spans="1:3" ht="12.75" x14ac:dyDescent="0.2">
      <c r="A37" s="173" t="s">
        <v>60</v>
      </c>
      <c r="B37" s="664" t="s">
        <v>63</v>
      </c>
      <c r="C37" s="664"/>
    </row>
  </sheetData>
  <sheetProtection formatCells="0" formatColumns="0" formatRows="0" insertRows="0" deleteRows="0"/>
  <mergeCells count="6">
    <mergeCell ref="A1:C1"/>
    <mergeCell ref="A4:C4"/>
    <mergeCell ref="A16:C16"/>
    <mergeCell ref="B36:C36"/>
    <mergeCell ref="B37:C37"/>
    <mergeCell ref="B35:C35"/>
  </mergeCells>
  <pageMargins left="0.70866141732283472" right="0.70866141732283472" top="0.74803149606299213" bottom="0.74803149606299213" header="0.31496062992125984" footer="0.31496062992125984"/>
  <pageSetup firstPageNumber="29" orientation="landscape" useFirstPageNumber="1" r:id="rId1"/>
  <headerFooter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workbookViewId="0">
      <selection activeCell="D37" sqref="D37"/>
    </sheetView>
  </sheetViews>
  <sheetFormatPr baseColWidth="10" defaultRowHeight="11.25" x14ac:dyDescent="0.2"/>
  <cols>
    <col min="1" max="1" width="1" style="357" customWidth="1"/>
    <col min="2" max="2" width="65.5" style="357" customWidth="1"/>
    <col min="3" max="3" width="22.83203125" style="357" customWidth="1"/>
    <col min="4" max="4" width="21.83203125" style="357" customWidth="1"/>
    <col min="5" max="5" width="22.83203125" style="357" customWidth="1"/>
    <col min="6" max="16384" width="12" style="357"/>
  </cols>
  <sheetData>
    <row r="1" spans="1:5" ht="48" customHeight="1" x14ac:dyDescent="0.2">
      <c r="A1" s="763" t="s">
        <v>870</v>
      </c>
      <c r="B1" s="764"/>
      <c r="C1" s="764"/>
      <c r="D1" s="764"/>
      <c r="E1" s="765"/>
    </row>
    <row r="2" spans="1:5" ht="12.75" x14ac:dyDescent="0.2">
      <c r="A2" s="483"/>
      <c r="B2" s="483"/>
      <c r="C2" s="483"/>
      <c r="D2" s="483"/>
      <c r="E2" s="483"/>
    </row>
    <row r="3" spans="1:5" ht="15" customHeight="1" x14ac:dyDescent="0.2">
      <c r="A3" s="766" t="s">
        <v>122</v>
      </c>
      <c r="B3" s="767"/>
      <c r="C3" s="466" t="s">
        <v>447</v>
      </c>
      <c r="D3" s="466" t="s">
        <v>450</v>
      </c>
      <c r="E3" s="466" t="s">
        <v>686</v>
      </c>
    </row>
    <row r="4" spans="1:5" ht="13.5" thickBot="1" x14ac:dyDescent="0.25">
      <c r="A4" s="484"/>
      <c r="B4" s="485"/>
      <c r="C4" s="486"/>
      <c r="D4" s="486"/>
      <c r="E4" s="486"/>
    </row>
    <row r="5" spans="1:5" ht="12.95" customHeight="1" thickBot="1" x14ac:dyDescent="0.25">
      <c r="A5" s="487" t="s">
        <v>617</v>
      </c>
      <c r="B5" s="488"/>
      <c r="C5" s="489">
        <f>C6+C7</f>
        <v>25322540.780000001</v>
      </c>
      <c r="D5" s="489">
        <f>D6+D7</f>
        <v>26515951.530000001</v>
      </c>
      <c r="E5" s="489">
        <f>E6+E7</f>
        <v>26515951.530000001</v>
      </c>
    </row>
    <row r="6" spans="1:5" ht="12.95" customHeight="1" x14ac:dyDescent="0.2">
      <c r="A6" s="490"/>
      <c r="B6" s="491" t="s">
        <v>687</v>
      </c>
      <c r="C6" s="492"/>
      <c r="D6" s="492"/>
      <c r="E6" s="492"/>
    </row>
    <row r="7" spans="1:5" ht="12.95" customHeight="1" x14ac:dyDescent="0.2">
      <c r="A7" s="493"/>
      <c r="B7" s="494" t="s">
        <v>688</v>
      </c>
      <c r="C7" s="589">
        <v>25322540.780000001</v>
      </c>
      <c r="D7" s="589">
        <v>26515951.530000001</v>
      </c>
      <c r="E7" s="589">
        <v>26515951.530000001</v>
      </c>
    </row>
    <row r="8" spans="1:5" ht="13.5" thickBot="1" x14ac:dyDescent="0.25">
      <c r="A8" s="496"/>
      <c r="B8" s="497"/>
      <c r="C8" s="498"/>
      <c r="D8" s="498"/>
      <c r="E8" s="498"/>
    </row>
    <row r="9" spans="1:5" ht="12.95" customHeight="1" thickBot="1" x14ac:dyDescent="0.25">
      <c r="A9" s="487" t="s">
        <v>618</v>
      </c>
      <c r="B9" s="499"/>
      <c r="C9" s="489">
        <f>C10+C11</f>
        <v>25322540.780000001</v>
      </c>
      <c r="D9" s="489">
        <f>D10+D11</f>
        <v>25377037.280000001</v>
      </c>
      <c r="E9" s="489">
        <f>E10+E11</f>
        <v>25377037.280000001</v>
      </c>
    </row>
    <row r="10" spans="1:5" ht="12.95" customHeight="1" x14ac:dyDescent="0.2">
      <c r="A10" s="490"/>
      <c r="B10" s="491" t="s">
        <v>689</v>
      </c>
      <c r="C10" s="492"/>
      <c r="D10" s="492"/>
      <c r="E10" s="492"/>
    </row>
    <row r="11" spans="1:5" ht="12.95" customHeight="1" x14ac:dyDescent="0.2">
      <c r="A11" s="493"/>
      <c r="B11" s="494" t="s">
        <v>690</v>
      </c>
      <c r="C11" s="589">
        <v>25322540.780000001</v>
      </c>
      <c r="D11" s="589">
        <v>25377037.280000001</v>
      </c>
      <c r="E11" s="589">
        <v>25377037.280000001</v>
      </c>
    </row>
    <row r="12" spans="1:5" ht="13.5" thickBot="1" x14ac:dyDescent="0.25">
      <c r="A12" s="496"/>
      <c r="B12" s="497"/>
      <c r="C12" s="498"/>
      <c r="D12" s="498"/>
      <c r="E12" s="498"/>
    </row>
    <row r="13" spans="1:5" ht="12.95" customHeight="1" thickBot="1" x14ac:dyDescent="0.25">
      <c r="A13" s="487" t="s">
        <v>619</v>
      </c>
      <c r="B13" s="499"/>
      <c r="C13" s="489">
        <f>C5-C9</f>
        <v>0</v>
      </c>
      <c r="D13" s="489">
        <f>D5-D9</f>
        <v>1138914.25</v>
      </c>
      <c r="E13" s="489">
        <f>E5-E9</f>
        <v>1138914.25</v>
      </c>
    </row>
    <row r="14" spans="1:5" ht="12.75" x14ac:dyDescent="0.2">
      <c r="A14" s="500"/>
      <c r="B14" s="501"/>
      <c r="C14" s="502"/>
      <c r="D14" s="502"/>
      <c r="E14" s="502"/>
    </row>
    <row r="15" spans="1:5" ht="15" customHeight="1" x14ac:dyDescent="0.2">
      <c r="A15" s="766" t="s">
        <v>122</v>
      </c>
      <c r="B15" s="767"/>
      <c r="C15" s="466" t="s">
        <v>447</v>
      </c>
      <c r="D15" s="466" t="s">
        <v>450</v>
      </c>
      <c r="E15" s="466" t="s">
        <v>686</v>
      </c>
    </row>
    <row r="16" spans="1:5" ht="12.75" x14ac:dyDescent="0.2">
      <c r="A16" s="493"/>
      <c r="B16" s="494"/>
      <c r="C16" s="503"/>
      <c r="D16" s="503"/>
      <c r="E16" s="503"/>
    </row>
    <row r="17" spans="1:5" ht="12.95" customHeight="1" x14ac:dyDescent="0.2">
      <c r="A17" s="504" t="s">
        <v>675</v>
      </c>
      <c r="B17" s="494"/>
      <c r="C17" s="503">
        <f>C13</f>
        <v>0</v>
      </c>
      <c r="D17" s="503">
        <f>D13</f>
        <v>1138914.25</v>
      </c>
      <c r="E17" s="503">
        <f>E13</f>
        <v>1138914.25</v>
      </c>
    </row>
    <row r="18" spans="1:5" ht="12.75" x14ac:dyDescent="0.2">
      <c r="A18" s="493"/>
      <c r="B18" s="494"/>
      <c r="C18" s="503"/>
      <c r="D18" s="503"/>
      <c r="E18" s="503"/>
    </row>
    <row r="19" spans="1:5" ht="12.95" customHeight="1" x14ac:dyDescent="0.2">
      <c r="A19" s="504" t="s">
        <v>620</v>
      </c>
      <c r="B19" s="494"/>
      <c r="C19" s="495">
        <v>0</v>
      </c>
      <c r="D19" s="495">
        <v>0</v>
      </c>
      <c r="E19" s="495">
        <v>0</v>
      </c>
    </row>
    <row r="20" spans="1:5" ht="13.5" thickBot="1" x14ac:dyDescent="0.25">
      <c r="A20" s="496"/>
      <c r="B20" s="505"/>
      <c r="C20" s="498"/>
      <c r="D20" s="498"/>
      <c r="E20" s="498"/>
    </row>
    <row r="21" spans="1:5" ht="12.95" customHeight="1" thickBot="1" x14ac:dyDescent="0.25">
      <c r="A21" s="487" t="s">
        <v>621</v>
      </c>
      <c r="B21" s="499"/>
      <c r="C21" s="489">
        <f>C17-C19</f>
        <v>0</v>
      </c>
      <c r="D21" s="489">
        <f>D17-D19</f>
        <v>1138914.25</v>
      </c>
      <c r="E21" s="489">
        <f>E17-E19</f>
        <v>1138914.25</v>
      </c>
    </row>
    <row r="22" spans="1:5" ht="12.75" x14ac:dyDescent="0.2">
      <c r="A22" s="500"/>
      <c r="B22" s="501"/>
      <c r="C22" s="502"/>
      <c r="D22" s="502"/>
      <c r="E22" s="502"/>
    </row>
    <row r="23" spans="1:5" ht="15" customHeight="1" x14ac:dyDescent="0.2">
      <c r="A23" s="766" t="s">
        <v>122</v>
      </c>
      <c r="B23" s="767"/>
      <c r="C23" s="466" t="s">
        <v>447</v>
      </c>
      <c r="D23" s="466" t="s">
        <v>450</v>
      </c>
      <c r="E23" s="466" t="s">
        <v>686</v>
      </c>
    </row>
    <row r="24" spans="1:5" ht="12.75" x14ac:dyDescent="0.2">
      <c r="A24" s="493"/>
      <c r="B24" s="494"/>
      <c r="C24" s="503"/>
      <c r="D24" s="503"/>
      <c r="E24" s="503"/>
    </row>
    <row r="25" spans="1:5" ht="12.95" customHeight="1" x14ac:dyDescent="0.2">
      <c r="A25" s="504" t="s">
        <v>622</v>
      </c>
      <c r="B25" s="494"/>
      <c r="C25" s="495"/>
      <c r="D25" s="495"/>
      <c r="E25" s="495"/>
    </row>
    <row r="26" spans="1:5" ht="12.75" x14ac:dyDescent="0.2">
      <c r="A26" s="493"/>
      <c r="B26" s="494"/>
      <c r="C26" s="495"/>
      <c r="D26" s="495"/>
      <c r="E26" s="495"/>
    </row>
    <row r="27" spans="1:5" ht="12.95" customHeight="1" x14ac:dyDescent="0.2">
      <c r="A27" s="504" t="s">
        <v>623</v>
      </c>
      <c r="B27" s="494"/>
      <c r="C27" s="495"/>
      <c r="D27" s="495"/>
      <c r="E27" s="495"/>
    </row>
    <row r="28" spans="1:5" ht="13.5" thickBot="1" x14ac:dyDescent="0.25">
      <c r="A28" s="496"/>
      <c r="B28" s="505"/>
      <c r="C28" s="498"/>
      <c r="D28" s="498"/>
      <c r="E28" s="498"/>
    </row>
    <row r="29" spans="1:5" ht="12.95" customHeight="1" thickBot="1" x14ac:dyDescent="0.25">
      <c r="A29" s="487" t="s">
        <v>624</v>
      </c>
      <c r="B29" s="499"/>
      <c r="C29" s="489">
        <f>C25-C27</f>
        <v>0</v>
      </c>
      <c r="D29" s="489">
        <f>D25-D27</f>
        <v>0</v>
      </c>
      <c r="E29" s="489">
        <f>E25-E27</f>
        <v>0</v>
      </c>
    </row>
    <row r="31" spans="1:5" x14ac:dyDescent="0.2">
      <c r="A31" s="357" t="s">
        <v>539</v>
      </c>
    </row>
    <row r="39" spans="1:5" x14ac:dyDescent="0.2">
      <c r="A39" s="761" t="s">
        <v>194</v>
      </c>
      <c r="B39" s="762"/>
      <c r="C39" s="761" t="s">
        <v>678</v>
      </c>
      <c r="D39" s="762"/>
      <c r="E39" s="762"/>
    </row>
    <row r="40" spans="1:5" ht="12.75" x14ac:dyDescent="0.2">
      <c r="B40" s="173" t="s">
        <v>59</v>
      </c>
      <c r="C40" s="664" t="s">
        <v>62</v>
      </c>
      <c r="D40" s="664"/>
      <c r="E40" s="664"/>
    </row>
    <row r="41" spans="1:5" ht="12.75" x14ac:dyDescent="0.2">
      <c r="B41" s="173" t="s">
        <v>60</v>
      </c>
      <c r="C41" s="664" t="s">
        <v>63</v>
      </c>
      <c r="D41" s="664"/>
      <c r="E41" s="664"/>
    </row>
  </sheetData>
  <mergeCells count="8">
    <mergeCell ref="C41:E41"/>
    <mergeCell ref="C39:E39"/>
    <mergeCell ref="A39:B39"/>
    <mergeCell ref="A1:E1"/>
    <mergeCell ref="A3:B3"/>
    <mergeCell ref="A15:B15"/>
    <mergeCell ref="A23:B23"/>
    <mergeCell ref="C40:E40"/>
  </mergeCells>
  <pageMargins left="0.70866141732283472" right="0.70866141732283472" top="0.74803149606299213" bottom="0.74803149606299213" header="0.31496062992125984" footer="0.31496062992125984"/>
  <pageSetup firstPageNumber="30" orientation="landscape" useFirstPageNumber="1" r:id="rId1"/>
  <headerFooter>
    <oddFooter>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workbookViewId="0">
      <selection activeCell="E20" sqref="E20"/>
    </sheetView>
  </sheetViews>
  <sheetFormatPr baseColWidth="10" defaultRowHeight="11.25" x14ac:dyDescent="0.2"/>
  <cols>
    <col min="1" max="1" width="3.1640625" style="357" customWidth="1"/>
    <col min="2" max="2" width="51.33203125" style="357" customWidth="1"/>
    <col min="3" max="5" width="25.5" style="357" customWidth="1"/>
    <col min="6" max="16384" width="12" style="357"/>
  </cols>
  <sheetData>
    <row r="1" spans="1:5" ht="42.75" customHeight="1" x14ac:dyDescent="0.2">
      <c r="A1" s="763" t="s">
        <v>871</v>
      </c>
      <c r="B1" s="764"/>
      <c r="C1" s="764"/>
      <c r="D1" s="764"/>
      <c r="E1" s="765"/>
    </row>
    <row r="2" spans="1:5" ht="25.5" x14ac:dyDescent="0.2">
      <c r="A2" s="766" t="s">
        <v>122</v>
      </c>
      <c r="B2" s="767"/>
      <c r="C2" s="466" t="s">
        <v>609</v>
      </c>
      <c r="D2" s="466" t="s">
        <v>450</v>
      </c>
      <c r="E2" s="466" t="s">
        <v>610</v>
      </c>
    </row>
    <row r="3" spans="1:5" ht="12.75" x14ac:dyDescent="0.2">
      <c r="A3" s="467" t="s">
        <v>611</v>
      </c>
      <c r="B3" s="468"/>
      <c r="C3" s="469">
        <f>SUM(C4:C13)</f>
        <v>25322540.780000001</v>
      </c>
      <c r="D3" s="469">
        <f t="shared" ref="D3:E3" si="0">SUM(D4:D13)</f>
        <v>26515951.530000001</v>
      </c>
      <c r="E3" s="470">
        <f t="shared" si="0"/>
        <v>26515951.530000001</v>
      </c>
    </row>
    <row r="4" spans="1:5" ht="12.75" x14ac:dyDescent="0.2">
      <c r="A4" s="471"/>
      <c r="B4" s="472" t="s">
        <v>68</v>
      </c>
      <c r="C4" s="473">
        <v>0</v>
      </c>
      <c r="D4" s="473">
        <v>0</v>
      </c>
      <c r="E4" s="474">
        <v>0</v>
      </c>
    </row>
    <row r="5" spans="1:5" ht="12.75" x14ac:dyDescent="0.2">
      <c r="A5" s="471"/>
      <c r="B5" s="472" t="s">
        <v>69</v>
      </c>
      <c r="C5" s="473">
        <v>0</v>
      </c>
      <c r="D5" s="473">
        <v>0</v>
      </c>
      <c r="E5" s="474">
        <v>0</v>
      </c>
    </row>
    <row r="6" spans="1:5" ht="12.75" x14ac:dyDescent="0.2">
      <c r="A6" s="471"/>
      <c r="B6" s="472" t="s">
        <v>70</v>
      </c>
      <c r="C6" s="473">
        <v>0</v>
      </c>
      <c r="D6" s="473">
        <v>0</v>
      </c>
      <c r="E6" s="474">
        <v>0</v>
      </c>
    </row>
    <row r="7" spans="1:5" ht="12.75" x14ac:dyDescent="0.2">
      <c r="A7" s="471"/>
      <c r="B7" s="472" t="s">
        <v>71</v>
      </c>
      <c r="C7" s="473">
        <v>0</v>
      </c>
      <c r="D7" s="473">
        <v>0</v>
      </c>
      <c r="E7" s="474">
        <v>0</v>
      </c>
    </row>
    <row r="8" spans="1:5" ht="12.75" x14ac:dyDescent="0.2">
      <c r="A8" s="471"/>
      <c r="B8" s="472" t="s">
        <v>72</v>
      </c>
      <c r="C8" s="473">
        <v>0</v>
      </c>
      <c r="D8" s="473">
        <v>0</v>
      </c>
      <c r="E8" s="474">
        <v>0</v>
      </c>
    </row>
    <row r="9" spans="1:5" ht="12.75" x14ac:dyDescent="0.2">
      <c r="A9" s="471"/>
      <c r="B9" s="472" t="s">
        <v>73</v>
      </c>
      <c r="C9" s="473">
        <v>0</v>
      </c>
      <c r="D9" s="473">
        <v>0</v>
      </c>
      <c r="E9" s="474">
        <v>0</v>
      </c>
    </row>
    <row r="10" spans="1:5" ht="12.75" x14ac:dyDescent="0.2">
      <c r="A10" s="471"/>
      <c r="B10" s="472" t="s">
        <v>612</v>
      </c>
      <c r="C10" s="473">
        <v>1111800</v>
      </c>
      <c r="D10" s="595">
        <v>1053422.8600000001</v>
      </c>
      <c r="E10" s="595">
        <v>1053422.8600000001</v>
      </c>
    </row>
    <row r="11" spans="1:5" ht="12.75" x14ac:dyDescent="0.2">
      <c r="A11" s="471"/>
      <c r="B11" s="472" t="s">
        <v>100</v>
      </c>
      <c r="C11" s="473">
        <v>0</v>
      </c>
      <c r="D11" s="595">
        <v>11109892.439999999</v>
      </c>
      <c r="E11" s="594">
        <v>11109892.439999999</v>
      </c>
    </row>
    <row r="12" spans="1:5" ht="12.75" x14ac:dyDescent="0.2">
      <c r="A12" s="471"/>
      <c r="B12" s="472" t="s">
        <v>90</v>
      </c>
      <c r="C12" s="473">
        <v>24210740.780000001</v>
      </c>
      <c r="D12" s="595">
        <v>14352636.23</v>
      </c>
      <c r="E12" s="594">
        <v>14352636.23</v>
      </c>
    </row>
    <row r="13" spans="1:5" ht="12.75" x14ac:dyDescent="0.2">
      <c r="A13" s="475"/>
      <c r="B13" s="472" t="s">
        <v>469</v>
      </c>
      <c r="C13" s="473">
        <v>0</v>
      </c>
      <c r="D13" s="473">
        <v>0</v>
      </c>
      <c r="E13" s="474">
        <v>0</v>
      </c>
    </row>
    <row r="14" spans="1:5" ht="12.75" x14ac:dyDescent="0.2">
      <c r="A14" s="476" t="s">
        <v>613</v>
      </c>
      <c r="B14" s="477"/>
      <c r="C14" s="478">
        <f>SUM(C15:C23)</f>
        <v>25322540.780000001</v>
      </c>
      <c r="D14" s="478">
        <f t="shared" ref="D14:E14" si="1">SUM(D15:D23)</f>
        <v>25377037.280000001</v>
      </c>
      <c r="E14" s="474">
        <f t="shared" si="1"/>
        <v>25377037.280000001</v>
      </c>
    </row>
    <row r="15" spans="1:5" ht="12.75" x14ac:dyDescent="0.2">
      <c r="A15" s="471"/>
      <c r="B15" s="472" t="s">
        <v>87</v>
      </c>
      <c r="C15" s="473">
        <v>17120365.57</v>
      </c>
      <c r="D15" s="595">
        <v>17230430.379999999</v>
      </c>
      <c r="E15" s="594">
        <v>17230430.379999999</v>
      </c>
    </row>
    <row r="16" spans="1:5" ht="12.75" x14ac:dyDescent="0.2">
      <c r="A16" s="471"/>
      <c r="B16" s="472" t="s">
        <v>88</v>
      </c>
      <c r="C16" s="473">
        <v>1612805.96</v>
      </c>
      <c r="D16" s="595">
        <v>671486.52</v>
      </c>
      <c r="E16" s="594">
        <v>671486.52</v>
      </c>
    </row>
    <row r="17" spans="1:5" ht="12.75" x14ac:dyDescent="0.2">
      <c r="A17" s="471"/>
      <c r="B17" s="472" t="s">
        <v>89</v>
      </c>
      <c r="C17" s="473">
        <v>6357369.25</v>
      </c>
      <c r="D17" s="595">
        <v>3795020.62</v>
      </c>
      <c r="E17" s="594">
        <v>3795020.62</v>
      </c>
    </row>
    <row r="18" spans="1:5" ht="12.75" x14ac:dyDescent="0.2">
      <c r="A18" s="471"/>
      <c r="B18" s="472" t="s">
        <v>90</v>
      </c>
      <c r="C18" s="473">
        <v>150000</v>
      </c>
      <c r="D18" s="595">
        <v>449880.16</v>
      </c>
      <c r="E18" s="594">
        <v>449880.16</v>
      </c>
    </row>
    <row r="19" spans="1:5" ht="12.75" x14ac:dyDescent="0.2">
      <c r="A19" s="471"/>
      <c r="B19" s="472" t="s">
        <v>614</v>
      </c>
      <c r="C19" s="473">
        <v>82000</v>
      </c>
      <c r="D19" s="595">
        <v>0</v>
      </c>
      <c r="E19" s="594">
        <v>0</v>
      </c>
    </row>
    <row r="20" spans="1:5" ht="12.75" x14ac:dyDescent="0.2">
      <c r="A20" s="471"/>
      <c r="B20" s="472" t="s">
        <v>116</v>
      </c>
      <c r="C20" s="473">
        <v>0</v>
      </c>
      <c r="D20" s="595">
        <v>3230219.6</v>
      </c>
      <c r="E20" s="594">
        <v>3230219.6</v>
      </c>
    </row>
    <row r="21" spans="1:5" ht="12.75" x14ac:dyDescent="0.2">
      <c r="A21" s="471"/>
      <c r="B21" s="472" t="s">
        <v>615</v>
      </c>
      <c r="C21" s="473">
        <v>0</v>
      </c>
      <c r="D21" s="473">
        <v>0</v>
      </c>
      <c r="E21" s="474">
        <v>0</v>
      </c>
    </row>
    <row r="22" spans="1:5" ht="12.75" x14ac:dyDescent="0.2">
      <c r="A22" s="471"/>
      <c r="B22" s="472" t="s">
        <v>616</v>
      </c>
      <c r="C22" s="473">
        <v>0</v>
      </c>
      <c r="D22" s="473">
        <v>0</v>
      </c>
      <c r="E22" s="474">
        <v>0</v>
      </c>
    </row>
    <row r="23" spans="1:5" ht="12.75" x14ac:dyDescent="0.2">
      <c r="A23" s="471"/>
      <c r="B23" s="472" t="s">
        <v>535</v>
      </c>
      <c r="C23" s="473">
        <v>0</v>
      </c>
      <c r="D23" s="473">
        <v>0</v>
      </c>
      <c r="E23" s="474">
        <v>0</v>
      </c>
    </row>
    <row r="24" spans="1:5" ht="12.75" x14ac:dyDescent="0.2">
      <c r="A24" s="479"/>
      <c r="B24" s="480" t="s">
        <v>127</v>
      </c>
      <c r="C24" s="481">
        <f>C3-C14</f>
        <v>0</v>
      </c>
      <c r="D24" s="481">
        <f>D3-D14</f>
        <v>1138914.25</v>
      </c>
      <c r="E24" s="482">
        <f>E3-E14</f>
        <v>1138914.25</v>
      </c>
    </row>
    <row r="26" spans="1:5" x14ac:dyDescent="0.2">
      <c r="A26" s="357" t="s">
        <v>539</v>
      </c>
    </row>
    <row r="33" spans="1:5" x14ac:dyDescent="0.2">
      <c r="A33" s="761" t="s">
        <v>685</v>
      </c>
      <c r="B33" s="761"/>
      <c r="C33" s="761" t="s">
        <v>684</v>
      </c>
      <c r="D33" s="762"/>
      <c r="E33" s="762"/>
    </row>
    <row r="34" spans="1:5" ht="12.75" x14ac:dyDescent="0.2">
      <c r="A34" s="664" t="s">
        <v>59</v>
      </c>
      <c r="B34" s="664"/>
      <c r="C34" s="664" t="s">
        <v>62</v>
      </c>
      <c r="D34" s="664"/>
      <c r="E34" s="664"/>
    </row>
    <row r="35" spans="1:5" ht="12.75" x14ac:dyDescent="0.2">
      <c r="A35" s="664" t="s">
        <v>60</v>
      </c>
      <c r="B35" s="664"/>
      <c r="C35" s="664" t="s">
        <v>63</v>
      </c>
      <c r="D35" s="664"/>
      <c r="E35" s="664"/>
    </row>
  </sheetData>
  <mergeCells count="8">
    <mergeCell ref="A1:E1"/>
    <mergeCell ref="A2:B2"/>
    <mergeCell ref="A34:B34"/>
    <mergeCell ref="A35:B35"/>
    <mergeCell ref="C34:E34"/>
    <mergeCell ref="C35:E35"/>
    <mergeCell ref="C33:E33"/>
    <mergeCell ref="A33:B33"/>
  </mergeCells>
  <pageMargins left="0.70866141732283472" right="0.70866141732283472" top="0.74803149606299213" bottom="0.74803149606299213" header="0.31496062992125984" footer="0.31496062992125984"/>
  <pageSetup firstPageNumber="31" orientation="landscape" useFirstPageNumber="1" r:id="rId1"/>
  <headerFooter>
    <oddFooter>&amp;R&amp;P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opLeftCell="B1" zoomScaleNormal="100" zoomScaleSheetLayoutView="90" workbookViewId="0">
      <selection activeCell="D35" sqref="D35:I35"/>
    </sheetView>
  </sheetViews>
  <sheetFormatPr baseColWidth="10" defaultRowHeight="11.25" x14ac:dyDescent="0.2"/>
  <cols>
    <col min="1" max="1" width="3.5" style="358" customWidth="1"/>
    <col min="2" max="2" width="1.33203125" style="358" customWidth="1"/>
    <col min="3" max="3" width="72.83203125" style="358" customWidth="1"/>
    <col min="4" max="4" width="18.33203125" style="358" customWidth="1"/>
    <col min="5" max="5" width="21.83203125" style="358" customWidth="1"/>
    <col min="6" max="6" width="18.33203125" style="358" customWidth="1"/>
    <col min="7" max="9" width="18.33203125" style="359" customWidth="1"/>
    <col min="10" max="16384" width="12" style="358"/>
  </cols>
  <sheetData>
    <row r="1" spans="1:9" ht="50.1" customHeight="1" x14ac:dyDescent="0.2">
      <c r="A1" s="440"/>
      <c r="B1" s="732" t="s">
        <v>872</v>
      </c>
      <c r="C1" s="733"/>
      <c r="D1" s="733"/>
      <c r="E1" s="733"/>
      <c r="F1" s="733"/>
      <c r="G1" s="733"/>
      <c r="H1" s="733"/>
      <c r="I1" s="734"/>
    </row>
    <row r="2" spans="1:9" ht="15" customHeight="1" x14ac:dyDescent="0.2">
      <c r="A2" s="440"/>
      <c r="B2" s="735" t="s">
        <v>122</v>
      </c>
      <c r="C2" s="736"/>
      <c r="D2" s="733" t="s">
        <v>479</v>
      </c>
      <c r="E2" s="733"/>
      <c r="F2" s="733"/>
      <c r="G2" s="733"/>
      <c r="H2" s="733"/>
      <c r="I2" s="741" t="s">
        <v>480</v>
      </c>
    </row>
    <row r="3" spans="1:9" ht="24.95" customHeight="1" x14ac:dyDescent="0.2">
      <c r="A3" s="440"/>
      <c r="B3" s="737"/>
      <c r="C3" s="738"/>
      <c r="D3" s="441" t="s">
        <v>481</v>
      </c>
      <c r="E3" s="372" t="s">
        <v>482</v>
      </c>
      <c r="F3" s="372" t="s">
        <v>449</v>
      </c>
      <c r="G3" s="372" t="s">
        <v>450</v>
      </c>
      <c r="H3" s="442" t="s">
        <v>483</v>
      </c>
      <c r="I3" s="742"/>
    </row>
    <row r="4" spans="1:9" ht="12.75" x14ac:dyDescent="0.2">
      <c r="A4" s="440"/>
      <c r="B4" s="739"/>
      <c r="C4" s="740"/>
      <c r="D4" s="373">
        <v>1</v>
      </c>
      <c r="E4" s="373">
        <v>2</v>
      </c>
      <c r="F4" s="373" t="s">
        <v>484</v>
      </c>
      <c r="G4" s="373">
        <v>4</v>
      </c>
      <c r="H4" s="373">
        <v>5</v>
      </c>
      <c r="I4" s="373" t="s">
        <v>485</v>
      </c>
    </row>
    <row r="5" spans="1:9" ht="12.75" x14ac:dyDescent="0.2">
      <c r="A5" s="443"/>
      <c r="B5" s="538" t="s">
        <v>625</v>
      </c>
      <c r="C5" s="539"/>
      <c r="D5" s="445"/>
      <c r="E5" s="445"/>
      <c r="F5" s="445"/>
      <c r="G5" s="445"/>
      <c r="H5" s="445"/>
      <c r="I5" s="445"/>
    </row>
    <row r="6" spans="1:9" ht="12.75" x14ac:dyDescent="0.2">
      <c r="A6" s="446">
        <v>0</v>
      </c>
      <c r="B6" s="535" t="s">
        <v>626</v>
      </c>
      <c r="C6" s="540"/>
      <c r="D6" s="447">
        <f>SUM(D7:D8)</f>
        <v>0</v>
      </c>
      <c r="E6" s="447">
        <f>SUM(E7:E8)</f>
        <v>516.78</v>
      </c>
      <c r="F6" s="447">
        <f t="shared" ref="F6:I6" si="0">SUM(F7:F8)</f>
        <v>516.78</v>
      </c>
      <c r="G6" s="447">
        <f t="shared" si="0"/>
        <v>0</v>
      </c>
      <c r="H6" s="447">
        <f t="shared" si="0"/>
        <v>0</v>
      </c>
      <c r="I6" s="447">
        <f t="shared" si="0"/>
        <v>516.78</v>
      </c>
    </row>
    <row r="7" spans="1:9" ht="12.75" x14ac:dyDescent="0.2">
      <c r="A7" s="446" t="s">
        <v>627</v>
      </c>
      <c r="B7" s="535"/>
      <c r="C7" s="541" t="s">
        <v>628</v>
      </c>
      <c r="D7" s="448">
        <v>0</v>
      </c>
      <c r="E7" s="448">
        <v>516.78</v>
      </c>
      <c r="F7" s="448">
        <f>D7+E7</f>
        <v>516.78</v>
      </c>
      <c r="G7" s="448">
        <v>0</v>
      </c>
      <c r="H7" s="448">
        <v>0</v>
      </c>
      <c r="I7" s="448">
        <f>F7-G7</f>
        <v>516.78</v>
      </c>
    </row>
    <row r="8" spans="1:9" ht="12.75" x14ac:dyDescent="0.2">
      <c r="A8" s="446" t="s">
        <v>629</v>
      </c>
      <c r="B8" s="536"/>
      <c r="C8" s="541" t="s">
        <v>630</v>
      </c>
      <c r="D8" s="448">
        <v>0</v>
      </c>
      <c r="E8" s="448">
        <v>0</v>
      </c>
      <c r="F8" s="448">
        <f>D8+E8</f>
        <v>0</v>
      </c>
      <c r="G8" s="448">
        <v>0</v>
      </c>
      <c r="H8" s="448">
        <v>0</v>
      </c>
      <c r="I8" s="448">
        <f>F8-G8</f>
        <v>0</v>
      </c>
    </row>
    <row r="9" spans="1:9" ht="12.75" x14ac:dyDescent="0.2">
      <c r="A9" s="446">
        <v>0</v>
      </c>
      <c r="B9" s="535" t="s">
        <v>631</v>
      </c>
      <c r="C9" s="540"/>
      <c r="D9" s="447">
        <f>SUM(D10:D17)</f>
        <v>21998811.829999998</v>
      </c>
      <c r="E9" s="447">
        <f>SUM(E10:E17)</f>
        <v>27334818.920000002</v>
      </c>
      <c r="F9" s="447">
        <f t="shared" ref="F9:I9" si="1">SUM(F10:F17)</f>
        <v>49333630.75</v>
      </c>
      <c r="G9" s="447">
        <f t="shared" si="1"/>
        <v>21982233.109999999</v>
      </c>
      <c r="H9" s="447">
        <f t="shared" si="1"/>
        <v>21982233.109999999</v>
      </c>
      <c r="I9" s="447">
        <f t="shared" si="1"/>
        <v>27351397.640000001</v>
      </c>
    </row>
    <row r="10" spans="1:9" ht="12.75" x14ac:dyDescent="0.2">
      <c r="A10" s="446" t="s">
        <v>632</v>
      </c>
      <c r="B10" s="536"/>
      <c r="C10" s="541" t="s">
        <v>633</v>
      </c>
      <c r="D10" s="448">
        <v>14337606.82</v>
      </c>
      <c r="E10" s="599">
        <v>21315768.420000002</v>
      </c>
      <c r="F10" s="448">
        <f t="shared" ref="F10:F17" si="2">D10+E10</f>
        <v>35653375.240000002</v>
      </c>
      <c r="G10" s="599">
        <v>16186891.810000001</v>
      </c>
      <c r="H10" s="599">
        <v>16186891.810000001</v>
      </c>
      <c r="I10" s="448">
        <f t="shared" ref="I10:I17" si="3">F10-G10</f>
        <v>19466483.43</v>
      </c>
    </row>
    <row r="11" spans="1:9" ht="12.75" x14ac:dyDescent="0.2">
      <c r="A11" s="446" t="s">
        <v>596</v>
      </c>
      <c r="B11" s="536"/>
      <c r="C11" s="541" t="s">
        <v>634</v>
      </c>
      <c r="D11" s="448">
        <v>0</v>
      </c>
      <c r="E11" s="600">
        <v>0</v>
      </c>
      <c r="F11" s="448">
        <f t="shared" si="2"/>
        <v>0</v>
      </c>
      <c r="G11" s="600">
        <v>0</v>
      </c>
      <c r="H11" s="600">
        <v>0</v>
      </c>
      <c r="I11" s="448">
        <f t="shared" si="3"/>
        <v>0</v>
      </c>
    </row>
    <row r="12" spans="1:9" ht="12.75" x14ac:dyDescent="0.2">
      <c r="A12" s="446" t="s">
        <v>635</v>
      </c>
      <c r="B12" s="536"/>
      <c r="C12" s="541" t="s">
        <v>636</v>
      </c>
      <c r="D12" s="448">
        <v>7661205.0099999998</v>
      </c>
      <c r="E12" s="599">
        <v>6019050.5</v>
      </c>
      <c r="F12" s="448">
        <f t="shared" si="2"/>
        <v>13680255.51</v>
      </c>
      <c r="G12" s="599">
        <v>5795341.2999999998</v>
      </c>
      <c r="H12" s="599">
        <v>5795341.2999999998</v>
      </c>
      <c r="I12" s="448">
        <f t="shared" si="3"/>
        <v>7884914.21</v>
      </c>
    </row>
    <row r="13" spans="1:9" ht="12.75" x14ac:dyDescent="0.2">
      <c r="A13" s="446" t="s">
        <v>637</v>
      </c>
      <c r="B13" s="536"/>
      <c r="C13" s="541" t="s">
        <v>638</v>
      </c>
      <c r="D13" s="448">
        <v>0</v>
      </c>
      <c r="E13" s="448">
        <v>0</v>
      </c>
      <c r="F13" s="448">
        <f t="shared" si="2"/>
        <v>0</v>
      </c>
      <c r="G13" s="448">
        <v>0</v>
      </c>
      <c r="H13" s="448">
        <v>0</v>
      </c>
      <c r="I13" s="448">
        <f t="shared" si="3"/>
        <v>0</v>
      </c>
    </row>
    <row r="14" spans="1:9" ht="12.75" x14ac:dyDescent="0.2">
      <c r="A14" s="446" t="s">
        <v>639</v>
      </c>
      <c r="B14" s="536"/>
      <c r="C14" s="541" t="s">
        <v>640</v>
      </c>
      <c r="D14" s="448">
        <v>0</v>
      </c>
      <c r="E14" s="448">
        <v>0</v>
      </c>
      <c r="F14" s="448">
        <f t="shared" si="2"/>
        <v>0</v>
      </c>
      <c r="G14" s="448">
        <v>0</v>
      </c>
      <c r="H14" s="448">
        <v>0</v>
      </c>
      <c r="I14" s="448">
        <f t="shared" si="3"/>
        <v>0</v>
      </c>
    </row>
    <row r="15" spans="1:9" ht="12.75" x14ac:dyDescent="0.2">
      <c r="A15" s="446" t="s">
        <v>595</v>
      </c>
      <c r="B15" s="536"/>
      <c r="C15" s="541" t="s">
        <v>641</v>
      </c>
      <c r="D15" s="448">
        <v>0</v>
      </c>
      <c r="E15" s="448">
        <v>0</v>
      </c>
      <c r="F15" s="448">
        <f t="shared" si="2"/>
        <v>0</v>
      </c>
      <c r="G15" s="448">
        <v>0</v>
      </c>
      <c r="H15" s="448">
        <v>0</v>
      </c>
      <c r="I15" s="448">
        <f t="shared" si="3"/>
        <v>0</v>
      </c>
    </row>
    <row r="16" spans="1:9" ht="12.75" x14ac:dyDescent="0.2">
      <c r="A16" s="446" t="s">
        <v>642</v>
      </c>
      <c r="B16" s="536"/>
      <c r="C16" s="541" t="s">
        <v>643</v>
      </c>
      <c r="D16" s="448">
        <v>0</v>
      </c>
      <c r="E16" s="448">
        <v>0</v>
      </c>
      <c r="F16" s="448">
        <f t="shared" si="2"/>
        <v>0</v>
      </c>
      <c r="G16" s="448">
        <v>0</v>
      </c>
      <c r="H16" s="448">
        <v>0</v>
      </c>
      <c r="I16" s="448">
        <f t="shared" si="3"/>
        <v>0</v>
      </c>
    </row>
    <row r="17" spans="1:9" ht="12.75" x14ac:dyDescent="0.2">
      <c r="A17" s="446" t="s">
        <v>644</v>
      </c>
      <c r="B17" s="536"/>
      <c r="C17" s="541" t="s">
        <v>645</v>
      </c>
      <c r="D17" s="448">
        <v>0</v>
      </c>
      <c r="E17" s="448">
        <v>0</v>
      </c>
      <c r="F17" s="448">
        <f t="shared" si="2"/>
        <v>0</v>
      </c>
      <c r="G17" s="448">
        <v>0</v>
      </c>
      <c r="H17" s="448">
        <v>0</v>
      </c>
      <c r="I17" s="448">
        <f t="shared" si="3"/>
        <v>0</v>
      </c>
    </row>
    <row r="18" spans="1:9" ht="12.75" x14ac:dyDescent="0.2">
      <c r="A18" s="446">
        <v>0</v>
      </c>
      <c r="B18" s="535" t="s">
        <v>646</v>
      </c>
      <c r="C18" s="540"/>
      <c r="D18" s="447">
        <f>SUM(D19:D21)</f>
        <v>3323728.95</v>
      </c>
      <c r="E18" s="447">
        <f>SUM(E19:E21)</f>
        <v>4555257.83</v>
      </c>
      <c r="F18" s="447">
        <f t="shared" ref="F18:I18" si="4">SUM(F19:F21)</f>
        <v>7878986.7800000003</v>
      </c>
      <c r="G18" s="447">
        <f t="shared" si="4"/>
        <v>3394804.17</v>
      </c>
      <c r="H18" s="447">
        <f t="shared" si="4"/>
        <v>3394804.17</v>
      </c>
      <c r="I18" s="447">
        <f t="shared" si="4"/>
        <v>4484182.6100000003</v>
      </c>
    </row>
    <row r="19" spans="1:9" ht="12.75" x14ac:dyDescent="0.2">
      <c r="A19" s="446" t="s">
        <v>647</v>
      </c>
      <c r="B19" s="536"/>
      <c r="C19" s="541" t="s">
        <v>648</v>
      </c>
      <c r="D19" s="448">
        <v>3323728.95</v>
      </c>
      <c r="E19" s="599">
        <v>4555257.83</v>
      </c>
      <c r="F19" s="448">
        <f t="shared" ref="F19:F21" si="5">D19+E19</f>
        <v>7878986.7800000003</v>
      </c>
      <c r="G19" s="599">
        <v>3394804.17</v>
      </c>
      <c r="H19" s="599">
        <v>3394804.17</v>
      </c>
      <c r="I19" s="448">
        <f t="shared" ref="I19:I21" si="6">F19-G19</f>
        <v>4484182.6100000003</v>
      </c>
    </row>
    <row r="20" spans="1:9" ht="12.75" x14ac:dyDescent="0.2">
      <c r="A20" s="446" t="s">
        <v>649</v>
      </c>
      <c r="B20" s="536"/>
      <c r="C20" s="541" t="s">
        <v>650</v>
      </c>
      <c r="D20" s="448">
        <v>0</v>
      </c>
      <c r="E20" s="448">
        <v>0</v>
      </c>
      <c r="F20" s="448">
        <f t="shared" si="5"/>
        <v>0</v>
      </c>
      <c r="G20" s="448">
        <v>0</v>
      </c>
      <c r="H20" s="448">
        <v>0</v>
      </c>
      <c r="I20" s="448">
        <f t="shared" si="6"/>
        <v>0</v>
      </c>
    </row>
    <row r="21" spans="1:9" ht="12.75" x14ac:dyDescent="0.2">
      <c r="A21" s="446" t="s">
        <v>651</v>
      </c>
      <c r="B21" s="536"/>
      <c r="C21" s="541" t="s">
        <v>652</v>
      </c>
      <c r="D21" s="448">
        <v>0</v>
      </c>
      <c r="E21" s="448">
        <v>0</v>
      </c>
      <c r="F21" s="448">
        <f t="shared" si="5"/>
        <v>0</v>
      </c>
      <c r="G21" s="448">
        <v>0</v>
      </c>
      <c r="H21" s="448">
        <v>0</v>
      </c>
      <c r="I21" s="448">
        <f t="shared" si="6"/>
        <v>0</v>
      </c>
    </row>
    <row r="22" spans="1:9" ht="12.75" x14ac:dyDescent="0.2">
      <c r="A22" s="446">
        <v>0</v>
      </c>
      <c r="B22" s="535" t="s">
        <v>653</v>
      </c>
      <c r="C22" s="540"/>
      <c r="D22" s="447">
        <f>SUM(D23:D24)</f>
        <v>0</v>
      </c>
      <c r="E22" s="447">
        <f>SUM(E23:E24)</f>
        <v>0</v>
      </c>
      <c r="F22" s="447">
        <f t="shared" ref="F22:I22" si="7">SUM(F23:F24)</f>
        <v>0</v>
      </c>
      <c r="G22" s="447">
        <f t="shared" si="7"/>
        <v>0</v>
      </c>
      <c r="H22" s="447">
        <f t="shared" si="7"/>
        <v>0</v>
      </c>
      <c r="I22" s="447">
        <f t="shared" si="7"/>
        <v>0</v>
      </c>
    </row>
    <row r="23" spans="1:9" ht="12.75" x14ac:dyDescent="0.2">
      <c r="A23" s="446" t="s">
        <v>654</v>
      </c>
      <c r="B23" s="536"/>
      <c r="C23" s="541" t="s">
        <v>655</v>
      </c>
      <c r="D23" s="448">
        <v>0</v>
      </c>
      <c r="E23" s="448">
        <v>0</v>
      </c>
      <c r="F23" s="448">
        <f t="shared" ref="F23:F24" si="8">D23+E23</f>
        <v>0</v>
      </c>
      <c r="G23" s="448">
        <v>0</v>
      </c>
      <c r="H23" s="448">
        <v>0</v>
      </c>
      <c r="I23" s="448">
        <f t="shared" ref="I23:I24" si="9">F23-G23</f>
        <v>0</v>
      </c>
    </row>
    <row r="24" spans="1:9" ht="12.75" x14ac:dyDescent="0.2">
      <c r="A24" s="446" t="s">
        <v>656</v>
      </c>
      <c r="B24" s="536"/>
      <c r="C24" s="541" t="s">
        <v>657</v>
      </c>
      <c r="D24" s="448">
        <v>0</v>
      </c>
      <c r="E24" s="448">
        <v>0</v>
      </c>
      <c r="F24" s="448">
        <f t="shared" si="8"/>
        <v>0</v>
      </c>
      <c r="G24" s="448">
        <v>0</v>
      </c>
      <c r="H24" s="448">
        <v>0</v>
      </c>
      <c r="I24" s="448">
        <f t="shared" si="9"/>
        <v>0</v>
      </c>
    </row>
    <row r="25" spans="1:9" ht="12.75" x14ac:dyDescent="0.2">
      <c r="A25" s="446">
        <v>0</v>
      </c>
      <c r="B25" s="535" t="s">
        <v>658</v>
      </c>
      <c r="C25" s="540"/>
      <c r="D25" s="447">
        <f>SUM(D26:D29)</f>
        <v>0</v>
      </c>
      <c r="E25" s="447">
        <f>SUM(E26:E29)</f>
        <v>0</v>
      </c>
      <c r="F25" s="447">
        <f t="shared" ref="F25:I25" si="10">SUM(F26:F29)</f>
        <v>0</v>
      </c>
      <c r="G25" s="447">
        <f t="shared" si="10"/>
        <v>0</v>
      </c>
      <c r="H25" s="447">
        <f t="shared" si="10"/>
        <v>0</v>
      </c>
      <c r="I25" s="447">
        <f t="shared" si="10"/>
        <v>0</v>
      </c>
    </row>
    <row r="26" spans="1:9" ht="12.75" x14ac:dyDescent="0.2">
      <c r="A26" s="446" t="s">
        <v>659</v>
      </c>
      <c r="B26" s="536"/>
      <c r="C26" s="541" t="s">
        <v>660</v>
      </c>
      <c r="D26" s="448">
        <v>0</v>
      </c>
      <c r="E26" s="448">
        <v>0</v>
      </c>
      <c r="F26" s="448">
        <f t="shared" ref="F26:F29" si="11">D26+E26</f>
        <v>0</v>
      </c>
      <c r="G26" s="448">
        <v>0</v>
      </c>
      <c r="H26" s="448">
        <v>0</v>
      </c>
      <c r="I26" s="448">
        <f t="shared" ref="I26:I29" si="12">F26-G26</f>
        <v>0</v>
      </c>
    </row>
    <row r="27" spans="1:9" ht="12.75" x14ac:dyDescent="0.2">
      <c r="A27" s="446" t="s">
        <v>661</v>
      </c>
      <c r="B27" s="536"/>
      <c r="C27" s="541" t="s">
        <v>662</v>
      </c>
      <c r="D27" s="448">
        <v>0</v>
      </c>
      <c r="E27" s="448">
        <v>0</v>
      </c>
      <c r="F27" s="448">
        <f t="shared" si="11"/>
        <v>0</v>
      </c>
      <c r="G27" s="448">
        <v>0</v>
      </c>
      <c r="H27" s="448">
        <v>0</v>
      </c>
      <c r="I27" s="448">
        <f t="shared" si="12"/>
        <v>0</v>
      </c>
    </row>
    <row r="28" spans="1:9" ht="12.75" x14ac:dyDescent="0.2">
      <c r="A28" s="446" t="s">
        <v>663</v>
      </c>
      <c r="B28" s="536"/>
      <c r="C28" s="541" t="s">
        <v>664</v>
      </c>
      <c r="D28" s="448">
        <v>0</v>
      </c>
      <c r="E28" s="448">
        <v>0</v>
      </c>
      <c r="F28" s="448">
        <f t="shared" si="11"/>
        <v>0</v>
      </c>
      <c r="G28" s="448">
        <v>0</v>
      </c>
      <c r="H28" s="448">
        <v>0</v>
      </c>
      <c r="I28" s="448">
        <f t="shared" si="12"/>
        <v>0</v>
      </c>
    </row>
    <row r="29" spans="1:9" ht="12.75" x14ac:dyDescent="0.2">
      <c r="A29" s="446" t="s">
        <v>665</v>
      </c>
      <c r="B29" s="536"/>
      <c r="C29" s="541" t="s">
        <v>666</v>
      </c>
      <c r="D29" s="448">
        <v>0</v>
      </c>
      <c r="E29" s="448">
        <v>0</v>
      </c>
      <c r="F29" s="448">
        <f t="shared" si="11"/>
        <v>0</v>
      </c>
      <c r="G29" s="448">
        <v>0</v>
      </c>
      <c r="H29" s="448">
        <v>0</v>
      </c>
      <c r="I29" s="448">
        <f t="shared" si="12"/>
        <v>0</v>
      </c>
    </row>
    <row r="30" spans="1:9" ht="12.75" x14ac:dyDescent="0.2">
      <c r="A30" s="446">
        <v>0</v>
      </c>
      <c r="B30" s="535" t="s">
        <v>667</v>
      </c>
      <c r="C30" s="540"/>
      <c r="D30" s="447">
        <f>SUM(D31)</f>
        <v>0</v>
      </c>
      <c r="E30" s="447">
        <f t="shared" ref="E30:I30" si="13">SUM(E31)</f>
        <v>0</v>
      </c>
      <c r="F30" s="447">
        <f t="shared" si="13"/>
        <v>0</v>
      </c>
      <c r="G30" s="447">
        <f t="shared" si="13"/>
        <v>0</v>
      </c>
      <c r="H30" s="447">
        <f t="shared" si="13"/>
        <v>0</v>
      </c>
      <c r="I30" s="447">
        <f t="shared" si="13"/>
        <v>0</v>
      </c>
    </row>
    <row r="31" spans="1:9" ht="12.75" x14ac:dyDescent="0.2">
      <c r="A31" s="446" t="s">
        <v>668</v>
      </c>
      <c r="B31" s="536"/>
      <c r="C31" s="541" t="s">
        <v>669</v>
      </c>
      <c r="D31" s="448">
        <v>0</v>
      </c>
      <c r="E31" s="448">
        <v>0</v>
      </c>
      <c r="F31" s="448">
        <f t="shared" ref="F31:F34" si="14">D31+E31</f>
        <v>0</v>
      </c>
      <c r="G31" s="448">
        <v>0</v>
      </c>
      <c r="H31" s="448">
        <v>0</v>
      </c>
      <c r="I31" s="448">
        <f t="shared" ref="I31:I34" si="15">F31-G31</f>
        <v>0</v>
      </c>
    </row>
    <row r="32" spans="1:9" ht="12.75" x14ac:dyDescent="0.2">
      <c r="A32" s="446" t="s">
        <v>670</v>
      </c>
      <c r="B32" s="537" t="s">
        <v>671</v>
      </c>
      <c r="C32" s="541"/>
      <c r="D32" s="447">
        <v>0</v>
      </c>
      <c r="E32" s="447">
        <v>0</v>
      </c>
      <c r="F32" s="447">
        <f t="shared" si="14"/>
        <v>0</v>
      </c>
      <c r="G32" s="447">
        <v>0</v>
      </c>
      <c r="H32" s="447">
        <v>0</v>
      </c>
      <c r="I32" s="447">
        <f t="shared" si="15"/>
        <v>0</v>
      </c>
    </row>
    <row r="33" spans="1:9" ht="12.75" x14ac:dyDescent="0.2">
      <c r="A33" s="446" t="s">
        <v>672</v>
      </c>
      <c r="B33" s="537" t="s">
        <v>673</v>
      </c>
      <c r="C33" s="541"/>
      <c r="D33" s="447">
        <v>0</v>
      </c>
      <c r="E33" s="447">
        <v>0</v>
      </c>
      <c r="F33" s="447">
        <f t="shared" si="14"/>
        <v>0</v>
      </c>
      <c r="G33" s="447">
        <v>0</v>
      </c>
      <c r="H33" s="447">
        <v>0</v>
      </c>
      <c r="I33" s="447">
        <f t="shared" si="15"/>
        <v>0</v>
      </c>
    </row>
    <row r="34" spans="1:9" ht="12.75" x14ac:dyDescent="0.2">
      <c r="A34" s="446" t="s">
        <v>674</v>
      </c>
      <c r="B34" s="542" t="s">
        <v>591</v>
      </c>
      <c r="C34" s="543"/>
      <c r="D34" s="447">
        <v>0</v>
      </c>
      <c r="E34" s="447">
        <v>0</v>
      </c>
      <c r="F34" s="447">
        <f t="shared" si="14"/>
        <v>0</v>
      </c>
      <c r="G34" s="447">
        <v>0</v>
      </c>
      <c r="H34" s="447">
        <v>0</v>
      </c>
      <c r="I34" s="447">
        <f t="shared" si="15"/>
        <v>0</v>
      </c>
    </row>
    <row r="35" spans="1:9" ht="13.5" customHeight="1" x14ac:dyDescent="0.2">
      <c r="A35" s="444"/>
      <c r="B35" s="770" t="s">
        <v>538</v>
      </c>
      <c r="C35" s="771"/>
      <c r="D35" s="449">
        <f>SUM(D6+D9+D18+D22+D25+D30+D32+D33+D34)</f>
        <v>25322540.779999997</v>
      </c>
      <c r="E35" s="449">
        <f t="shared" ref="E35:I35" si="16">SUM(E6+E9+E18+E22+E25+E30+E32+E33+E34)</f>
        <v>31890593.530000001</v>
      </c>
      <c r="F35" s="449">
        <f t="shared" si="16"/>
        <v>57213134.310000002</v>
      </c>
      <c r="G35" s="449">
        <f t="shared" si="16"/>
        <v>25377037.280000001</v>
      </c>
      <c r="H35" s="449">
        <f t="shared" si="16"/>
        <v>25377037.280000001</v>
      </c>
      <c r="I35" s="449">
        <f t="shared" si="16"/>
        <v>31836097.030000001</v>
      </c>
    </row>
    <row r="37" spans="1:9" x14ac:dyDescent="0.2">
      <c r="B37" s="358" t="s">
        <v>58</v>
      </c>
    </row>
    <row r="44" spans="1:9" x14ac:dyDescent="0.2">
      <c r="B44" s="768" t="s">
        <v>203</v>
      </c>
      <c r="C44" s="768"/>
      <c r="D44" s="768"/>
      <c r="F44" s="768" t="s">
        <v>677</v>
      </c>
      <c r="G44" s="769"/>
      <c r="H44" s="769"/>
    </row>
    <row r="45" spans="1:9" ht="12.75" x14ac:dyDescent="0.2">
      <c r="B45" s="664" t="s">
        <v>59</v>
      </c>
      <c r="C45" s="664"/>
      <c r="D45" s="664"/>
      <c r="F45" s="664" t="s">
        <v>62</v>
      </c>
      <c r="G45" s="664"/>
      <c r="H45" s="664"/>
    </row>
    <row r="46" spans="1:9" ht="12.75" x14ac:dyDescent="0.2">
      <c r="B46" s="664" t="s">
        <v>60</v>
      </c>
      <c r="C46" s="664"/>
      <c r="D46" s="664"/>
      <c r="F46" s="664" t="s">
        <v>63</v>
      </c>
      <c r="G46" s="664"/>
      <c r="H46" s="664"/>
    </row>
  </sheetData>
  <sheetProtection formatCells="0" formatColumns="0" formatRows="0" autoFilter="0"/>
  <protectedRanges>
    <protectedRange sqref="B44:B46 B36:C43 H36:I65524 E45:F45 B47:G65524 D36:G44 F46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11">
    <mergeCell ref="B1:I1"/>
    <mergeCell ref="B2:C4"/>
    <mergeCell ref="D2:H2"/>
    <mergeCell ref="I2:I3"/>
    <mergeCell ref="B35:C35"/>
    <mergeCell ref="F45:H45"/>
    <mergeCell ref="F46:H46"/>
    <mergeCell ref="F44:H44"/>
    <mergeCell ref="B45:D45"/>
    <mergeCell ref="B46:D46"/>
    <mergeCell ref="B44:D44"/>
  </mergeCells>
  <pageMargins left="0.70866141732283472" right="0.70866141732283472" top="0.55118110236220474" bottom="0.59055118110236227" header="0.31496062992125984" footer="0.31496062992125984"/>
  <pageSetup scale="81" firstPageNumber="32" orientation="landscape" useFirstPageNumber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opLeftCell="A7" zoomScale="78" zoomScaleNormal="78" workbookViewId="0">
      <selection activeCell="G48" sqref="F48:G48"/>
    </sheetView>
  </sheetViews>
  <sheetFormatPr baseColWidth="10" defaultColWidth="12" defaultRowHeight="12.75" x14ac:dyDescent="0.2"/>
  <cols>
    <col min="1" max="1" width="1.83203125" style="73" customWidth="1"/>
    <col min="2" max="2" width="126" style="16" bestFit="1" customWidth="1"/>
    <col min="3" max="3" width="27.6640625" style="16" customWidth="1"/>
    <col min="4" max="4" width="28" style="16" customWidth="1"/>
    <col min="5" max="5" width="12" style="16"/>
    <col min="6" max="6" width="16.83203125" style="16" bestFit="1" customWidth="1"/>
    <col min="7" max="7" width="18.33203125" style="16" bestFit="1" customWidth="1"/>
    <col min="8" max="16384" width="12" style="16"/>
  </cols>
  <sheetData>
    <row r="1" spans="1:6" ht="43.5" customHeight="1" x14ac:dyDescent="0.2">
      <c r="A1" s="652" t="s">
        <v>844</v>
      </c>
      <c r="B1" s="653"/>
      <c r="C1" s="653"/>
      <c r="D1" s="654"/>
    </row>
    <row r="2" spans="1:6" x14ac:dyDescent="0.2">
      <c r="A2" s="52"/>
      <c r="B2" s="53"/>
      <c r="C2" s="54">
        <v>2020</v>
      </c>
      <c r="D2" s="55">
        <v>2019</v>
      </c>
    </row>
    <row r="3" spans="1:6" s="60" customFormat="1" x14ac:dyDescent="0.2">
      <c r="A3" s="56" t="s">
        <v>65</v>
      </c>
      <c r="B3" s="57"/>
      <c r="C3" s="58"/>
      <c r="D3" s="59"/>
    </row>
    <row r="4" spans="1:6" x14ac:dyDescent="0.2">
      <c r="A4" s="61" t="s">
        <v>66</v>
      </c>
      <c r="B4" s="60"/>
      <c r="C4" s="74">
        <f>SUM(C5:C11)</f>
        <v>992536</v>
      </c>
      <c r="D4" s="75">
        <f>SUM(D5:D11)</f>
        <v>1715212.9</v>
      </c>
      <c r="E4" s="62" t="s">
        <v>67</v>
      </c>
    </row>
    <row r="5" spans="1:6" x14ac:dyDescent="0.2">
      <c r="A5" s="63"/>
      <c r="B5" s="64" t="s">
        <v>68</v>
      </c>
      <c r="C5" s="76">
        <v>0</v>
      </c>
      <c r="D5" s="77">
        <v>0</v>
      </c>
      <c r="E5" s="62">
        <v>4110</v>
      </c>
    </row>
    <row r="6" spans="1:6" x14ac:dyDescent="0.2">
      <c r="A6" s="63"/>
      <c r="B6" s="64" t="s">
        <v>69</v>
      </c>
      <c r="C6" s="76">
        <v>0</v>
      </c>
      <c r="D6" s="77">
        <v>0</v>
      </c>
      <c r="E6" s="62">
        <v>4120</v>
      </c>
    </row>
    <row r="7" spans="1:6" x14ac:dyDescent="0.2">
      <c r="A7" s="63"/>
      <c r="B7" s="64" t="s">
        <v>70</v>
      </c>
      <c r="C7" s="76">
        <v>0</v>
      </c>
      <c r="D7" s="77">
        <v>0</v>
      </c>
      <c r="E7" s="62">
        <v>4130</v>
      </c>
    </row>
    <row r="8" spans="1:6" x14ac:dyDescent="0.2">
      <c r="A8" s="63"/>
      <c r="B8" s="64" t="s">
        <v>71</v>
      </c>
      <c r="C8" s="76">
        <v>0</v>
      </c>
      <c r="D8" s="77">
        <v>0</v>
      </c>
      <c r="E8" s="62">
        <v>4140</v>
      </c>
    </row>
    <row r="9" spans="1:6" x14ac:dyDescent="0.2">
      <c r="A9" s="63"/>
      <c r="B9" s="64" t="s">
        <v>72</v>
      </c>
      <c r="C9" s="76">
        <v>0</v>
      </c>
      <c r="D9" s="77">
        <v>0</v>
      </c>
      <c r="E9" s="62">
        <v>4150</v>
      </c>
    </row>
    <row r="10" spans="1:6" x14ac:dyDescent="0.2">
      <c r="A10" s="63"/>
      <c r="B10" s="64" t="s">
        <v>73</v>
      </c>
      <c r="C10" s="76">
        <v>0</v>
      </c>
      <c r="D10" s="77">
        <v>0</v>
      </c>
      <c r="E10" s="62">
        <v>4160</v>
      </c>
    </row>
    <row r="11" spans="1:6" x14ac:dyDescent="0.2">
      <c r="A11" s="63"/>
      <c r="B11" s="64" t="s">
        <v>74</v>
      </c>
      <c r="C11" s="76">
        <v>992536</v>
      </c>
      <c r="D11" s="77">
        <v>1715212.9</v>
      </c>
      <c r="E11" s="62">
        <v>4170</v>
      </c>
    </row>
    <row r="12" spans="1:6" ht="39" customHeight="1" x14ac:dyDescent="0.2">
      <c r="A12" s="655" t="s">
        <v>75</v>
      </c>
      <c r="B12" s="656"/>
      <c r="C12" s="74">
        <f>SUM(C13:C14)</f>
        <v>24655254.920000002</v>
      </c>
      <c r="D12" s="75">
        <f>SUM(D13:D14)</f>
        <v>50509036.230000004</v>
      </c>
      <c r="E12" s="62" t="s">
        <v>67</v>
      </c>
      <c r="F12" s="144"/>
    </row>
    <row r="13" spans="1:6" ht="25.5" x14ac:dyDescent="0.2">
      <c r="A13" s="63"/>
      <c r="B13" s="65" t="s">
        <v>76</v>
      </c>
      <c r="C13" s="76">
        <v>11109892.439999999</v>
      </c>
      <c r="D13" s="77">
        <v>20683750.93</v>
      </c>
      <c r="E13" s="62">
        <v>4210</v>
      </c>
    </row>
    <row r="14" spans="1:6" x14ac:dyDescent="0.2">
      <c r="A14" s="63"/>
      <c r="B14" s="64" t="s">
        <v>77</v>
      </c>
      <c r="C14" s="76">
        <v>13545362.48</v>
      </c>
      <c r="D14" s="77">
        <v>29825285.300000001</v>
      </c>
      <c r="E14" s="62">
        <v>4220</v>
      </c>
    </row>
    <row r="15" spans="1:6" x14ac:dyDescent="0.2">
      <c r="A15" s="61" t="s">
        <v>78</v>
      </c>
      <c r="B15" s="60"/>
      <c r="C15" s="74">
        <f>SUM(C16:C20)</f>
        <v>60888.09</v>
      </c>
      <c r="D15" s="75">
        <f>SUM(D16:D20)</f>
        <v>175402.23</v>
      </c>
      <c r="E15" s="62" t="s">
        <v>67</v>
      </c>
    </row>
    <row r="16" spans="1:6" x14ac:dyDescent="0.2">
      <c r="A16" s="63"/>
      <c r="B16" s="64" t="s">
        <v>79</v>
      </c>
      <c r="C16" s="76">
        <v>0</v>
      </c>
      <c r="D16" s="77">
        <v>0</v>
      </c>
      <c r="E16" s="62">
        <v>4310</v>
      </c>
    </row>
    <row r="17" spans="1:5" x14ac:dyDescent="0.2">
      <c r="A17" s="63"/>
      <c r="B17" s="64" t="s">
        <v>80</v>
      </c>
      <c r="C17" s="76">
        <v>0</v>
      </c>
      <c r="D17" s="77">
        <v>0</v>
      </c>
      <c r="E17" s="62">
        <v>4320</v>
      </c>
    </row>
    <row r="18" spans="1:5" x14ac:dyDescent="0.2">
      <c r="A18" s="63"/>
      <c r="B18" s="64" t="s">
        <v>81</v>
      </c>
      <c r="C18" s="76">
        <v>0</v>
      </c>
      <c r="D18" s="77">
        <v>0</v>
      </c>
      <c r="E18" s="62">
        <v>4330</v>
      </c>
    </row>
    <row r="19" spans="1:5" x14ac:dyDescent="0.2">
      <c r="A19" s="63"/>
      <c r="B19" s="64" t="s">
        <v>82</v>
      </c>
      <c r="C19" s="76">
        <v>0</v>
      </c>
      <c r="D19" s="77">
        <v>0</v>
      </c>
      <c r="E19" s="62">
        <v>4340</v>
      </c>
    </row>
    <row r="20" spans="1:5" x14ac:dyDescent="0.2">
      <c r="A20" s="63"/>
      <c r="B20" s="64" t="s">
        <v>83</v>
      </c>
      <c r="C20" s="76">
        <v>60888.09</v>
      </c>
      <c r="D20" s="77">
        <v>175402.23</v>
      </c>
      <c r="E20" s="62">
        <v>4390</v>
      </c>
    </row>
    <row r="21" spans="1:5" x14ac:dyDescent="0.2">
      <c r="A21" s="63"/>
      <c r="B21" s="23"/>
      <c r="C21" s="76"/>
      <c r="D21" s="79"/>
      <c r="E21" s="62" t="s">
        <v>67</v>
      </c>
    </row>
    <row r="22" spans="1:5" x14ac:dyDescent="0.2">
      <c r="A22" s="66" t="s">
        <v>84</v>
      </c>
      <c r="B22" s="67"/>
      <c r="C22" s="74">
        <f>SUM(C4+C12+C15)</f>
        <v>25708679.010000002</v>
      </c>
      <c r="D22" s="49">
        <f>SUM(D4+D12+D15)</f>
        <v>52399651.359999999</v>
      </c>
      <c r="E22" s="62" t="s">
        <v>67</v>
      </c>
    </row>
    <row r="23" spans="1:5" x14ac:dyDescent="0.2">
      <c r="A23" s="63"/>
      <c r="B23" s="57"/>
      <c r="C23" s="80"/>
      <c r="D23" s="49"/>
      <c r="E23" s="62" t="s">
        <v>67</v>
      </c>
    </row>
    <row r="24" spans="1:5" s="60" customFormat="1" x14ac:dyDescent="0.2">
      <c r="A24" s="56" t="s">
        <v>85</v>
      </c>
      <c r="B24" s="57"/>
      <c r="C24" s="81"/>
      <c r="D24" s="82"/>
      <c r="E24" s="68" t="s">
        <v>67</v>
      </c>
    </row>
    <row r="25" spans="1:5" x14ac:dyDescent="0.2">
      <c r="A25" s="61" t="s">
        <v>86</v>
      </c>
      <c r="B25" s="60"/>
      <c r="C25" s="74">
        <f>SUM(C26:C28)</f>
        <v>21696937.52</v>
      </c>
      <c r="D25" s="75">
        <f>SUM(D26:D28)</f>
        <v>49961035.080000006</v>
      </c>
      <c r="E25" s="62" t="s">
        <v>67</v>
      </c>
    </row>
    <row r="26" spans="1:5" x14ac:dyDescent="0.2">
      <c r="A26" s="63"/>
      <c r="B26" s="64" t="s">
        <v>87</v>
      </c>
      <c r="C26" s="76">
        <v>17230430.379999999</v>
      </c>
      <c r="D26" s="77">
        <v>37462815.520000003</v>
      </c>
      <c r="E26" s="62">
        <v>5110</v>
      </c>
    </row>
    <row r="27" spans="1:5" x14ac:dyDescent="0.2">
      <c r="A27" s="63"/>
      <c r="B27" s="64" t="s">
        <v>88</v>
      </c>
      <c r="C27" s="76">
        <v>671486.52</v>
      </c>
      <c r="D27" s="77">
        <v>2387766.6800000002</v>
      </c>
      <c r="E27" s="62">
        <v>5120</v>
      </c>
    </row>
    <row r="28" spans="1:5" x14ac:dyDescent="0.2">
      <c r="A28" s="63"/>
      <c r="B28" s="64" t="s">
        <v>89</v>
      </c>
      <c r="C28" s="76">
        <v>3795020.62</v>
      </c>
      <c r="D28" s="77">
        <v>10110452.880000001</v>
      </c>
      <c r="E28" s="62">
        <v>5130</v>
      </c>
    </row>
    <row r="29" spans="1:5" x14ac:dyDescent="0.2">
      <c r="A29" s="61" t="s">
        <v>90</v>
      </c>
      <c r="B29" s="60"/>
      <c r="C29" s="74">
        <f>SUM(C30:C38)</f>
        <v>449880.16</v>
      </c>
      <c r="D29" s="75">
        <f>SUM(D30:D38)</f>
        <v>1185016.1000000001</v>
      </c>
      <c r="E29" s="62" t="s">
        <v>67</v>
      </c>
    </row>
    <row r="30" spans="1:5" x14ac:dyDescent="0.2">
      <c r="A30" s="63"/>
      <c r="B30" s="64" t="s">
        <v>91</v>
      </c>
      <c r="C30" s="76">
        <v>0</v>
      </c>
      <c r="D30" s="77">
        <v>0</v>
      </c>
      <c r="E30" s="62">
        <v>5210</v>
      </c>
    </row>
    <row r="31" spans="1:5" x14ac:dyDescent="0.2">
      <c r="A31" s="63"/>
      <c r="B31" s="64" t="s">
        <v>92</v>
      </c>
      <c r="C31" s="76">
        <v>0</v>
      </c>
      <c r="D31" s="77">
        <v>0</v>
      </c>
      <c r="E31" s="62">
        <v>5220</v>
      </c>
    </row>
    <row r="32" spans="1:5" x14ac:dyDescent="0.2">
      <c r="A32" s="63"/>
      <c r="B32" s="64" t="s">
        <v>93</v>
      </c>
      <c r="C32" s="76">
        <v>0</v>
      </c>
      <c r="D32" s="77">
        <v>0</v>
      </c>
      <c r="E32" s="62">
        <v>5230</v>
      </c>
    </row>
    <row r="33" spans="1:5" x14ac:dyDescent="0.2">
      <c r="A33" s="63"/>
      <c r="B33" s="64" t="s">
        <v>94</v>
      </c>
      <c r="C33" s="76">
        <v>449880.16</v>
      </c>
      <c r="D33" s="77">
        <v>1185016.1000000001</v>
      </c>
      <c r="E33" s="62">
        <v>5240</v>
      </c>
    </row>
    <row r="34" spans="1:5" x14ac:dyDescent="0.2">
      <c r="A34" s="63"/>
      <c r="B34" s="64" t="s">
        <v>95</v>
      </c>
      <c r="C34" s="76">
        <v>0</v>
      </c>
      <c r="D34" s="77">
        <v>0</v>
      </c>
      <c r="E34" s="62">
        <v>5250</v>
      </c>
    </row>
    <row r="35" spans="1:5" x14ac:dyDescent="0.2">
      <c r="A35" s="63"/>
      <c r="B35" s="64" t="s">
        <v>96</v>
      </c>
      <c r="C35" s="76">
        <v>0</v>
      </c>
      <c r="D35" s="77">
        <v>0</v>
      </c>
      <c r="E35" s="62">
        <v>5260</v>
      </c>
    </row>
    <row r="36" spans="1:5" x14ac:dyDescent="0.2">
      <c r="A36" s="63"/>
      <c r="B36" s="64" t="s">
        <v>97</v>
      </c>
      <c r="C36" s="76">
        <v>0</v>
      </c>
      <c r="D36" s="77">
        <v>0</v>
      </c>
      <c r="E36" s="62">
        <v>5270</v>
      </c>
    </row>
    <row r="37" spans="1:5" x14ac:dyDescent="0.2">
      <c r="A37" s="63"/>
      <c r="B37" s="64" t="s">
        <v>98</v>
      </c>
      <c r="C37" s="76">
        <v>0</v>
      </c>
      <c r="D37" s="77">
        <v>0</v>
      </c>
      <c r="E37" s="62">
        <v>5280</v>
      </c>
    </row>
    <row r="38" spans="1:5" x14ac:dyDescent="0.2">
      <c r="A38" s="63"/>
      <c r="B38" s="64" t="s">
        <v>99</v>
      </c>
      <c r="C38" s="76">
        <v>0</v>
      </c>
      <c r="D38" s="77">
        <v>0</v>
      </c>
      <c r="E38" s="62">
        <v>5290</v>
      </c>
    </row>
    <row r="39" spans="1:5" x14ac:dyDescent="0.2">
      <c r="A39" s="61" t="s">
        <v>100</v>
      </c>
      <c r="B39" s="60"/>
      <c r="C39" s="74">
        <f>SUM(C40:C42)</f>
        <v>0</v>
      </c>
      <c r="D39" s="75">
        <f>SUM(D40:D42)</f>
        <v>0</v>
      </c>
      <c r="E39" s="62" t="s">
        <v>67</v>
      </c>
    </row>
    <row r="40" spans="1:5" x14ac:dyDescent="0.2">
      <c r="A40" s="63"/>
      <c r="B40" s="64" t="s">
        <v>101</v>
      </c>
      <c r="C40" s="76">
        <v>0</v>
      </c>
      <c r="D40" s="77">
        <v>0</v>
      </c>
      <c r="E40" s="62">
        <v>5310</v>
      </c>
    </row>
    <row r="41" spans="1:5" x14ac:dyDescent="0.2">
      <c r="A41" s="63"/>
      <c r="B41" s="64" t="s">
        <v>44</v>
      </c>
      <c r="C41" s="76">
        <v>0</v>
      </c>
      <c r="D41" s="77">
        <v>0</v>
      </c>
      <c r="E41" s="62">
        <v>5320</v>
      </c>
    </row>
    <row r="42" spans="1:5" x14ac:dyDescent="0.2">
      <c r="A42" s="63"/>
      <c r="B42" s="64" t="s">
        <v>102</v>
      </c>
      <c r="C42" s="76">
        <v>0</v>
      </c>
      <c r="D42" s="77">
        <v>0</v>
      </c>
      <c r="E42" s="62">
        <v>5330</v>
      </c>
    </row>
    <row r="43" spans="1:5" x14ac:dyDescent="0.2">
      <c r="A43" s="61" t="s">
        <v>103</v>
      </c>
      <c r="B43" s="60"/>
      <c r="C43" s="74">
        <f>SUM(C44:C48)</f>
        <v>0</v>
      </c>
      <c r="D43" s="75">
        <f>SUM(D44:D48)</f>
        <v>0</v>
      </c>
      <c r="E43" s="62" t="s">
        <v>67</v>
      </c>
    </row>
    <row r="44" spans="1:5" x14ac:dyDescent="0.2">
      <c r="A44" s="63"/>
      <c r="B44" s="64" t="s">
        <v>104</v>
      </c>
      <c r="C44" s="76">
        <v>0</v>
      </c>
      <c r="D44" s="77">
        <v>0</v>
      </c>
      <c r="E44" s="62">
        <v>5410</v>
      </c>
    </row>
    <row r="45" spans="1:5" x14ac:dyDescent="0.2">
      <c r="A45" s="63"/>
      <c r="B45" s="64" t="s">
        <v>105</v>
      </c>
      <c r="C45" s="76">
        <v>0</v>
      </c>
      <c r="D45" s="77">
        <v>0</v>
      </c>
      <c r="E45" s="62">
        <v>5420</v>
      </c>
    </row>
    <row r="46" spans="1:5" x14ac:dyDescent="0.2">
      <c r="A46" s="63"/>
      <c r="B46" s="64" t="s">
        <v>106</v>
      </c>
      <c r="C46" s="76">
        <v>0</v>
      </c>
      <c r="D46" s="77">
        <v>0</v>
      </c>
      <c r="E46" s="62">
        <v>5430</v>
      </c>
    </row>
    <row r="47" spans="1:5" x14ac:dyDescent="0.2">
      <c r="A47" s="63"/>
      <c r="B47" s="64" t="s">
        <v>107</v>
      </c>
      <c r="C47" s="76">
        <v>0</v>
      </c>
      <c r="D47" s="77">
        <v>0</v>
      </c>
      <c r="E47" s="62">
        <v>5440</v>
      </c>
    </row>
    <row r="48" spans="1:5" x14ac:dyDescent="0.2">
      <c r="A48" s="63"/>
      <c r="B48" s="64" t="s">
        <v>108</v>
      </c>
      <c r="C48" s="76">
        <v>0</v>
      </c>
      <c r="D48" s="77">
        <v>0</v>
      </c>
      <c r="E48" s="62">
        <v>5450</v>
      </c>
    </row>
    <row r="49" spans="1:9" x14ac:dyDescent="0.2">
      <c r="A49" s="61" t="s">
        <v>109</v>
      </c>
      <c r="B49" s="60"/>
      <c r="C49" s="74">
        <f>SUM(C50:C55)</f>
        <v>0.25</v>
      </c>
      <c r="D49" s="75">
        <f>SUM(D50:D55)</f>
        <v>4441948.25</v>
      </c>
      <c r="E49" s="62" t="s">
        <v>67</v>
      </c>
    </row>
    <row r="50" spans="1:9" x14ac:dyDescent="0.2">
      <c r="A50" s="63"/>
      <c r="B50" s="64" t="s">
        <v>110</v>
      </c>
      <c r="C50" s="76">
        <v>0</v>
      </c>
      <c r="D50" s="77">
        <v>4441947.9800000004</v>
      </c>
      <c r="E50" s="62">
        <v>5510</v>
      </c>
    </row>
    <row r="51" spans="1:9" x14ac:dyDescent="0.2">
      <c r="A51" s="63"/>
      <c r="B51" s="64" t="s">
        <v>111</v>
      </c>
      <c r="C51" s="76">
        <v>0</v>
      </c>
      <c r="D51" s="77">
        <v>0</v>
      </c>
      <c r="E51" s="62">
        <v>5520</v>
      </c>
    </row>
    <row r="52" spans="1:9" x14ac:dyDescent="0.2">
      <c r="A52" s="63"/>
      <c r="B52" s="64" t="s">
        <v>112</v>
      </c>
      <c r="C52" s="76">
        <v>0</v>
      </c>
      <c r="D52" s="77">
        <v>0</v>
      </c>
      <c r="E52" s="62">
        <v>5530</v>
      </c>
    </row>
    <row r="53" spans="1:9" x14ac:dyDescent="0.2">
      <c r="A53" s="63"/>
      <c r="B53" s="64" t="s">
        <v>113</v>
      </c>
      <c r="C53" s="76">
        <v>0</v>
      </c>
      <c r="D53" s="77">
        <v>0</v>
      </c>
      <c r="E53" s="62">
        <v>5540</v>
      </c>
    </row>
    <row r="54" spans="1:9" x14ac:dyDescent="0.2">
      <c r="A54" s="63"/>
      <c r="B54" s="64" t="s">
        <v>114</v>
      </c>
      <c r="C54" s="76">
        <v>0</v>
      </c>
      <c r="D54" s="77">
        <v>0</v>
      </c>
      <c r="E54" s="62">
        <v>5550</v>
      </c>
    </row>
    <row r="55" spans="1:9" x14ac:dyDescent="0.2">
      <c r="A55" s="63"/>
      <c r="B55" s="64" t="s">
        <v>115</v>
      </c>
      <c r="C55" s="76">
        <v>0.25</v>
      </c>
      <c r="D55" s="77">
        <v>0.27</v>
      </c>
      <c r="E55" s="62">
        <v>5590</v>
      </c>
    </row>
    <row r="56" spans="1:9" x14ac:dyDescent="0.2">
      <c r="A56" s="61" t="s">
        <v>116</v>
      </c>
      <c r="B56" s="60"/>
      <c r="C56" s="74">
        <f>SUM(C57)</f>
        <v>0</v>
      </c>
      <c r="D56" s="75">
        <f>SUM(D57)</f>
        <v>0</v>
      </c>
      <c r="E56" s="62" t="s">
        <v>67</v>
      </c>
    </row>
    <row r="57" spans="1:9" x14ac:dyDescent="0.2">
      <c r="A57" s="63"/>
      <c r="B57" s="64" t="s">
        <v>117</v>
      </c>
      <c r="C57" s="76">
        <v>0</v>
      </c>
      <c r="D57" s="77">
        <v>0</v>
      </c>
      <c r="E57" s="62">
        <v>5610</v>
      </c>
    </row>
    <row r="58" spans="1:9" x14ac:dyDescent="0.2">
      <c r="A58" s="63"/>
      <c r="B58" s="23"/>
      <c r="C58" s="78"/>
      <c r="D58" s="79"/>
      <c r="E58" s="62" t="s">
        <v>67</v>
      </c>
    </row>
    <row r="59" spans="1:9" x14ac:dyDescent="0.2">
      <c r="A59" s="56" t="s">
        <v>118</v>
      </c>
      <c r="B59" s="57"/>
      <c r="C59" s="74">
        <f>SUM(C56+C49+C43+C39+C29+C25)</f>
        <v>22146817.93</v>
      </c>
      <c r="D59" s="49">
        <f>SUM(D56+D49+D43+D39+D29+D25)</f>
        <v>55587999.430000007</v>
      </c>
      <c r="E59" s="62" t="s">
        <v>67</v>
      </c>
    </row>
    <row r="60" spans="1:9" x14ac:dyDescent="0.2">
      <c r="A60" s="63"/>
      <c r="B60" s="57"/>
      <c r="C60" s="74"/>
      <c r="D60" s="49"/>
      <c r="E60" s="62" t="s">
        <v>67</v>
      </c>
    </row>
    <row r="61" spans="1:9" s="60" customFormat="1" x14ac:dyDescent="0.2">
      <c r="A61" s="56" t="s">
        <v>119</v>
      </c>
      <c r="B61" s="57"/>
      <c r="C61" s="74">
        <f>C22-C59</f>
        <v>3561861.0800000019</v>
      </c>
      <c r="D61" s="75">
        <f>D22-D59</f>
        <v>-3188348.0700000077</v>
      </c>
      <c r="E61" s="68" t="s">
        <v>67</v>
      </c>
    </row>
    <row r="62" spans="1:9" s="60" customFormat="1" x14ac:dyDescent="0.2">
      <c r="A62" s="69"/>
      <c r="B62" s="70"/>
      <c r="C62" s="71"/>
      <c r="D62" s="72"/>
    </row>
    <row r="63" spans="1:9" s="73" customFormat="1" x14ac:dyDescent="0.2">
      <c r="C63" s="16"/>
      <c r="D63" s="16"/>
      <c r="E63" s="16"/>
      <c r="F63" s="144"/>
      <c r="G63" s="144"/>
      <c r="H63" s="16"/>
      <c r="I63" s="16"/>
    </row>
    <row r="64" spans="1:9" x14ac:dyDescent="0.2">
      <c r="B64" s="1" t="s">
        <v>58</v>
      </c>
    </row>
    <row r="65" spans="2:7" x14ac:dyDescent="0.2">
      <c r="C65" s="144"/>
      <c r="F65" s="144"/>
      <c r="G65" s="144"/>
    </row>
    <row r="68" spans="2:7" x14ac:dyDescent="0.2">
      <c r="B68" s="83" t="s">
        <v>121</v>
      </c>
      <c r="C68" s="657" t="s">
        <v>120</v>
      </c>
      <c r="D68" s="657"/>
    </row>
    <row r="69" spans="2:7" x14ac:dyDescent="0.2">
      <c r="B69" s="83" t="s">
        <v>59</v>
      </c>
      <c r="C69" s="657" t="s">
        <v>62</v>
      </c>
      <c r="D69" s="657"/>
    </row>
    <row r="70" spans="2:7" x14ac:dyDescent="0.2">
      <c r="B70" s="40" t="s">
        <v>60</v>
      </c>
      <c r="C70" s="650" t="s">
        <v>63</v>
      </c>
      <c r="D70" s="650"/>
    </row>
  </sheetData>
  <sheetProtection formatCells="0" formatColumns="0" formatRows="0" autoFilter="0"/>
  <mergeCells count="5">
    <mergeCell ref="A1:D1"/>
    <mergeCell ref="A12:B12"/>
    <mergeCell ref="C70:D70"/>
    <mergeCell ref="C69:D69"/>
    <mergeCell ref="C68:D68"/>
  </mergeCells>
  <printOptions horizontalCentered="1"/>
  <pageMargins left="0.78740157480314965" right="0.59055118110236227" top="0.4" bottom="0.56999999999999995" header="0.31496062992125984" footer="0.31496062992125984"/>
  <pageSetup scale="61" firstPageNumber="3" orientation="landscape" useFirstPageNumber="1" r:id="rId1"/>
  <headerFooter>
    <oddFooter>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Z66"/>
  <sheetViews>
    <sheetView showGridLines="0" topLeftCell="A13" zoomScale="85" zoomScaleNormal="85" workbookViewId="0">
      <selection activeCell="P39" sqref="P39"/>
    </sheetView>
  </sheetViews>
  <sheetFormatPr baseColWidth="10" defaultColWidth="13.33203125" defaultRowHeight="12.75" x14ac:dyDescent="0.2"/>
  <cols>
    <col min="1" max="1" width="2.33203125" style="607" customWidth="1"/>
    <col min="2" max="2" width="10.83203125" style="607" customWidth="1"/>
    <col min="3" max="3" width="16.5" style="607" customWidth="1"/>
    <col min="4" max="4" width="16.1640625" style="607" bestFit="1" customWidth="1"/>
    <col min="5" max="5" width="10" style="607" bestFit="1" customWidth="1"/>
    <col min="6" max="6" width="12.33203125" style="607" bestFit="1" customWidth="1"/>
    <col min="7" max="7" width="15.33203125" style="607" bestFit="1" customWidth="1"/>
    <col min="8" max="8" width="12.5" style="607" bestFit="1" customWidth="1"/>
    <col min="9" max="9" width="15.33203125" style="607" customWidth="1"/>
    <col min="10" max="10" width="12.1640625" style="607" bestFit="1" customWidth="1"/>
    <col min="11" max="11" width="11.1640625" style="607" bestFit="1" customWidth="1"/>
    <col min="12" max="13" width="15" style="607" customWidth="1"/>
    <col min="14" max="14" width="11.6640625" style="607" customWidth="1"/>
    <col min="15" max="15" width="10.1640625" style="607" bestFit="1" customWidth="1"/>
    <col min="16" max="16" width="15.1640625" style="609" bestFit="1" customWidth="1"/>
    <col min="17" max="17" width="13.33203125" style="607"/>
    <col min="18" max="18" width="13" style="607" customWidth="1"/>
    <col min="19" max="19" width="10.6640625" style="607" customWidth="1"/>
    <col min="20" max="20" width="9.1640625" style="607" customWidth="1"/>
    <col min="21" max="23" width="16.5" style="607" bestFit="1" customWidth="1"/>
    <col min="24" max="24" width="9.83203125" style="607" customWidth="1"/>
    <col min="25" max="25" width="10" style="607" customWidth="1"/>
    <col min="26" max="26" width="5.33203125" style="607" customWidth="1"/>
    <col min="27" max="16384" width="13.33203125" style="607"/>
  </cols>
  <sheetData>
    <row r="1" spans="2:26" ht="6" customHeight="1" x14ac:dyDescent="0.2">
      <c r="B1" s="774" t="s">
        <v>702</v>
      </c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  <c r="S1" s="775"/>
      <c r="T1" s="775"/>
      <c r="U1" s="775"/>
      <c r="V1" s="775"/>
      <c r="W1" s="775"/>
      <c r="X1" s="775"/>
      <c r="Y1" s="776"/>
    </row>
    <row r="2" spans="2:26" ht="13.5" customHeight="1" x14ac:dyDescent="0.2">
      <c r="B2" s="777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778"/>
      <c r="V2" s="778"/>
      <c r="W2" s="778"/>
      <c r="X2" s="778"/>
      <c r="Y2" s="779"/>
    </row>
    <row r="3" spans="2:26" ht="20.25" customHeight="1" x14ac:dyDescent="0.2">
      <c r="B3" s="780" t="s">
        <v>876</v>
      </c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1"/>
      <c r="Y3" s="782"/>
    </row>
    <row r="4" spans="2:26" s="609" customFormat="1" ht="8.25" customHeight="1" x14ac:dyDescent="0.2"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</row>
    <row r="5" spans="2:26" s="609" customFormat="1" ht="24" customHeight="1" x14ac:dyDescent="0.2">
      <c r="D5" s="610"/>
      <c r="E5" s="611"/>
      <c r="F5" s="611"/>
      <c r="G5" s="612"/>
      <c r="H5" s="611"/>
      <c r="I5" s="611"/>
      <c r="J5" s="611"/>
      <c r="K5" s="611"/>
      <c r="L5" s="613"/>
      <c r="M5" s="613"/>
      <c r="P5" s="610" t="s">
        <v>205</v>
      </c>
      <c r="Q5" s="614" t="s">
        <v>703</v>
      </c>
      <c r="R5" s="614"/>
      <c r="S5" s="615"/>
      <c r="T5" s="615"/>
      <c r="U5" s="615"/>
    </row>
    <row r="6" spans="2:26" s="609" customFormat="1" ht="8.25" customHeight="1" x14ac:dyDescent="0.2"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</row>
    <row r="7" spans="2:26" ht="15" customHeight="1" x14ac:dyDescent="0.2">
      <c r="B7" s="783" t="s">
        <v>704</v>
      </c>
      <c r="C7" s="784"/>
      <c r="D7" s="785" t="s">
        <v>705</v>
      </c>
      <c r="E7" s="786"/>
      <c r="F7" s="786"/>
      <c r="G7" s="786"/>
      <c r="H7" s="787"/>
      <c r="I7" s="788" t="s">
        <v>706</v>
      </c>
      <c r="J7" s="788"/>
      <c r="K7" s="788"/>
      <c r="L7" s="788"/>
      <c r="M7" s="788"/>
      <c r="N7" s="788"/>
      <c r="O7" s="788"/>
      <c r="P7" s="788" t="s">
        <v>707</v>
      </c>
      <c r="Q7" s="788"/>
      <c r="R7" s="788"/>
      <c r="S7" s="788"/>
      <c r="T7" s="788"/>
      <c r="U7" s="788" t="s">
        <v>708</v>
      </c>
      <c r="V7" s="788"/>
      <c r="W7" s="788"/>
      <c r="X7" s="788"/>
      <c r="Y7" s="788"/>
    </row>
    <row r="8" spans="2:26" x14ac:dyDescent="0.2">
      <c r="B8" s="789" t="s">
        <v>709</v>
      </c>
      <c r="C8" s="789" t="s">
        <v>710</v>
      </c>
      <c r="D8" s="772" t="s">
        <v>637</v>
      </c>
      <c r="E8" s="772" t="s">
        <v>711</v>
      </c>
      <c r="F8" s="772" t="s">
        <v>712</v>
      </c>
      <c r="G8" s="772" t="s">
        <v>713</v>
      </c>
      <c r="H8" s="772" t="s">
        <v>714</v>
      </c>
      <c r="I8" s="797" t="s">
        <v>715</v>
      </c>
      <c r="J8" s="797" t="s">
        <v>716</v>
      </c>
      <c r="K8" s="797" t="s">
        <v>717</v>
      </c>
      <c r="L8" s="797" t="s">
        <v>718</v>
      </c>
      <c r="M8" s="797" t="s">
        <v>719</v>
      </c>
      <c r="N8" s="797" t="s">
        <v>720</v>
      </c>
      <c r="O8" s="797" t="s">
        <v>721</v>
      </c>
      <c r="P8" s="797" t="s">
        <v>722</v>
      </c>
      <c r="Q8" s="797" t="s">
        <v>723</v>
      </c>
      <c r="R8" s="797" t="s">
        <v>724</v>
      </c>
      <c r="S8" s="799" t="s">
        <v>725</v>
      </c>
      <c r="T8" s="792"/>
      <c r="U8" s="797" t="s">
        <v>481</v>
      </c>
      <c r="V8" s="797" t="s">
        <v>449</v>
      </c>
      <c r="W8" s="797" t="s">
        <v>450</v>
      </c>
      <c r="X8" s="791" t="s">
        <v>726</v>
      </c>
      <c r="Y8" s="792"/>
    </row>
    <row r="9" spans="2:26" ht="23.45" customHeight="1" x14ac:dyDescent="0.2">
      <c r="B9" s="790"/>
      <c r="C9" s="790"/>
      <c r="D9" s="773"/>
      <c r="E9" s="773"/>
      <c r="F9" s="773"/>
      <c r="G9" s="773"/>
      <c r="H9" s="773"/>
      <c r="I9" s="798"/>
      <c r="J9" s="798"/>
      <c r="K9" s="798"/>
      <c r="L9" s="798"/>
      <c r="M9" s="798"/>
      <c r="N9" s="798"/>
      <c r="O9" s="798"/>
      <c r="P9" s="798"/>
      <c r="Q9" s="798"/>
      <c r="R9" s="798"/>
      <c r="S9" s="606" t="s">
        <v>727</v>
      </c>
      <c r="T9" s="606" t="s">
        <v>728</v>
      </c>
      <c r="U9" s="798"/>
      <c r="V9" s="798"/>
      <c r="W9" s="798"/>
      <c r="X9" s="605" t="s">
        <v>729</v>
      </c>
      <c r="Y9" s="606" t="s">
        <v>730</v>
      </c>
    </row>
    <row r="10" spans="2:26" s="623" customFormat="1" ht="78.75" x14ac:dyDescent="0.25">
      <c r="B10" s="616" t="s">
        <v>731</v>
      </c>
      <c r="C10" s="616" t="s">
        <v>732</v>
      </c>
      <c r="D10" s="616" t="s">
        <v>733</v>
      </c>
      <c r="E10" s="616" t="s">
        <v>734</v>
      </c>
      <c r="F10" s="616" t="s">
        <v>735</v>
      </c>
      <c r="G10" s="616" t="s">
        <v>736</v>
      </c>
      <c r="H10" s="616" t="s">
        <v>737</v>
      </c>
      <c r="I10" s="616" t="s">
        <v>738</v>
      </c>
      <c r="J10" s="616" t="s">
        <v>739</v>
      </c>
      <c r="K10" s="616" t="s">
        <v>740</v>
      </c>
      <c r="L10" s="617" t="s">
        <v>741</v>
      </c>
      <c r="M10" s="617" t="s">
        <v>742</v>
      </c>
      <c r="N10" s="616" t="s">
        <v>743</v>
      </c>
      <c r="O10" s="617" t="s">
        <v>744</v>
      </c>
      <c r="P10" s="618">
        <f>6/7</f>
        <v>0.8571428571428571</v>
      </c>
      <c r="Q10" s="618">
        <f>6/7</f>
        <v>0.8571428571428571</v>
      </c>
      <c r="R10" s="620">
        <f>5/7</f>
        <v>0.7142857142857143</v>
      </c>
      <c r="S10" s="619">
        <f>R10/P10</f>
        <v>0.83333333333333337</v>
      </c>
      <c r="T10" s="620">
        <f t="shared" ref="T10:T16" si="0">R10/Q10</f>
        <v>0.83333333333333337</v>
      </c>
      <c r="U10" s="642">
        <v>269705.34999999998</v>
      </c>
      <c r="V10" s="642">
        <v>269705.34999999998</v>
      </c>
      <c r="W10" s="642">
        <v>113120.08</v>
      </c>
      <c r="X10" s="621">
        <f>W10/U10</f>
        <v>0.41942097181238713</v>
      </c>
      <c r="Y10" s="621">
        <f>W10/V10</f>
        <v>0.41942097181238713</v>
      </c>
      <c r="Z10" s="622"/>
    </row>
    <row r="11" spans="2:26" s="623" customFormat="1" ht="78.75" x14ac:dyDescent="0.25">
      <c r="B11" s="616" t="s">
        <v>731</v>
      </c>
      <c r="C11" s="616" t="s">
        <v>732</v>
      </c>
      <c r="D11" s="616" t="s">
        <v>733</v>
      </c>
      <c r="E11" s="616" t="s">
        <v>734</v>
      </c>
      <c r="F11" s="616" t="s">
        <v>735</v>
      </c>
      <c r="G11" s="616" t="s">
        <v>745</v>
      </c>
      <c r="H11" s="616" t="s">
        <v>737</v>
      </c>
      <c r="I11" s="616" t="s">
        <v>746</v>
      </c>
      <c r="J11" s="616" t="s">
        <v>739</v>
      </c>
      <c r="K11" s="616" t="s">
        <v>740</v>
      </c>
      <c r="L11" s="617" t="s">
        <v>741</v>
      </c>
      <c r="M11" s="617" t="s">
        <v>742</v>
      </c>
      <c r="N11" s="616" t="s">
        <v>743</v>
      </c>
      <c r="O11" s="617" t="s">
        <v>744</v>
      </c>
      <c r="P11" s="624">
        <f>1830/1830</f>
        <v>1</v>
      </c>
      <c r="Q11" s="624">
        <f>1830/1830</f>
        <v>1</v>
      </c>
      <c r="R11" s="625">
        <f>(1557)/1830</f>
        <v>0.85081967213114751</v>
      </c>
      <c r="S11" s="625">
        <f>R11/P11</f>
        <v>0.85081967213114751</v>
      </c>
      <c r="T11" s="625">
        <f t="shared" si="0"/>
        <v>0.85081967213114751</v>
      </c>
      <c r="U11" s="642">
        <v>15724313.550000001</v>
      </c>
      <c r="V11" s="642">
        <v>15748037.550000001</v>
      </c>
      <c r="W11" s="642">
        <v>6219197.25</v>
      </c>
      <c r="X11" s="621">
        <f>W11/U11</f>
        <v>0.39551470595039107</v>
      </c>
      <c r="Y11" s="621">
        <f>W11/V11</f>
        <v>0.39491887355831201</v>
      </c>
      <c r="Z11" s="622"/>
    </row>
    <row r="12" spans="2:26" s="623" customFormat="1" ht="56.25" x14ac:dyDescent="0.25">
      <c r="B12" s="616" t="s">
        <v>731</v>
      </c>
      <c r="C12" s="616" t="s">
        <v>732</v>
      </c>
      <c r="D12" s="616" t="s">
        <v>733</v>
      </c>
      <c r="E12" s="616" t="s">
        <v>734</v>
      </c>
      <c r="F12" s="616" t="s">
        <v>735</v>
      </c>
      <c r="G12" s="616" t="s">
        <v>747</v>
      </c>
      <c r="H12" s="616" t="s">
        <v>737</v>
      </c>
      <c r="I12" s="616" t="s">
        <v>748</v>
      </c>
      <c r="J12" s="616" t="s">
        <v>739</v>
      </c>
      <c r="K12" s="616" t="s">
        <v>749</v>
      </c>
      <c r="L12" s="617" t="s">
        <v>750</v>
      </c>
      <c r="M12" s="617" t="s">
        <v>742</v>
      </c>
      <c r="N12" s="616" t="s">
        <v>743</v>
      </c>
      <c r="O12" s="617" t="s">
        <v>744</v>
      </c>
      <c r="P12" s="624">
        <f>600/600</f>
        <v>1</v>
      </c>
      <c r="Q12" s="624">
        <f>600/600</f>
        <v>1</v>
      </c>
      <c r="R12" s="625">
        <f>(616/600)</f>
        <v>1.0266666666666666</v>
      </c>
      <c r="S12" s="625">
        <f>R12/P12</f>
        <v>1.0266666666666666</v>
      </c>
      <c r="T12" s="625">
        <f t="shared" si="0"/>
        <v>1.0266666666666666</v>
      </c>
      <c r="U12" s="642">
        <v>112373.61</v>
      </c>
      <c r="V12" s="642">
        <v>112373.61</v>
      </c>
      <c r="W12" s="642">
        <v>45640.75</v>
      </c>
      <c r="X12" s="621">
        <f t="shared" ref="X12:X16" si="1">W12/U12</f>
        <v>0.40615185362470779</v>
      </c>
      <c r="Y12" s="621">
        <f t="shared" ref="Y12:Y16" si="2">W12/V12</f>
        <v>0.40615185362470779</v>
      </c>
      <c r="Z12" s="622"/>
    </row>
    <row r="13" spans="2:26" s="623" customFormat="1" ht="90" x14ac:dyDescent="0.25">
      <c r="B13" s="616" t="s">
        <v>731</v>
      </c>
      <c r="C13" s="616" t="s">
        <v>732</v>
      </c>
      <c r="D13" s="616" t="s">
        <v>733</v>
      </c>
      <c r="E13" s="616" t="s">
        <v>734</v>
      </c>
      <c r="F13" s="616" t="s">
        <v>735</v>
      </c>
      <c r="G13" s="616" t="s">
        <v>751</v>
      </c>
      <c r="H13" s="616" t="s">
        <v>737</v>
      </c>
      <c r="I13" s="616" t="s">
        <v>752</v>
      </c>
      <c r="J13" s="616" t="s">
        <v>739</v>
      </c>
      <c r="K13" s="616" t="s">
        <v>740</v>
      </c>
      <c r="L13" s="617" t="s">
        <v>741</v>
      </c>
      <c r="M13" s="617" t="s">
        <v>742</v>
      </c>
      <c r="N13" s="616" t="s">
        <v>743</v>
      </c>
      <c r="O13" s="617" t="s">
        <v>744</v>
      </c>
      <c r="P13" s="624">
        <f>927/927</f>
        <v>1</v>
      </c>
      <c r="Q13" s="624">
        <f>927/927</f>
        <v>1</v>
      </c>
      <c r="R13" s="625">
        <f>(381)/927</f>
        <v>0.4110032362459547</v>
      </c>
      <c r="S13" s="625">
        <f t="shared" ref="S13:S16" si="3">R13/P13</f>
        <v>0.4110032362459547</v>
      </c>
      <c r="T13" s="620">
        <f t="shared" si="0"/>
        <v>0.4110032362459547</v>
      </c>
      <c r="U13" s="642">
        <v>146044.70000000001</v>
      </c>
      <c r="V13" s="642">
        <v>146044.70000000001</v>
      </c>
      <c r="W13" s="642">
        <v>63203.839999999997</v>
      </c>
      <c r="X13" s="621">
        <f t="shared" si="1"/>
        <v>0.43277051478074857</v>
      </c>
      <c r="Y13" s="621">
        <f t="shared" si="2"/>
        <v>0.43277051478074857</v>
      </c>
      <c r="Z13" s="622"/>
    </row>
    <row r="14" spans="2:26" s="623" customFormat="1" ht="67.5" x14ac:dyDescent="0.25">
      <c r="B14" s="616" t="s">
        <v>731</v>
      </c>
      <c r="C14" s="616" t="s">
        <v>732</v>
      </c>
      <c r="D14" s="616" t="s">
        <v>733</v>
      </c>
      <c r="E14" s="616" t="s">
        <v>734</v>
      </c>
      <c r="F14" s="616" t="s">
        <v>735</v>
      </c>
      <c r="G14" s="616" t="s">
        <v>753</v>
      </c>
      <c r="H14" s="616" t="s">
        <v>737</v>
      </c>
      <c r="I14" s="626" t="s">
        <v>754</v>
      </c>
      <c r="J14" s="616" t="s">
        <v>739</v>
      </c>
      <c r="K14" s="616" t="s">
        <v>740</v>
      </c>
      <c r="L14" s="617" t="s">
        <v>741</v>
      </c>
      <c r="M14" s="617" t="s">
        <v>742</v>
      </c>
      <c r="N14" s="616" t="s">
        <v>743</v>
      </c>
      <c r="O14" s="617" t="s">
        <v>744</v>
      </c>
      <c r="P14" s="625">
        <f>11/11</f>
        <v>1</v>
      </c>
      <c r="Q14" s="625">
        <f t="shared" ref="Q14:R14" si="4">11/11</f>
        <v>1</v>
      </c>
      <c r="R14" s="625">
        <f t="shared" si="4"/>
        <v>1</v>
      </c>
      <c r="S14" s="625">
        <f t="shared" si="3"/>
        <v>1</v>
      </c>
      <c r="T14" s="620">
        <f t="shared" si="0"/>
        <v>1</v>
      </c>
      <c r="U14" s="642">
        <v>139308</v>
      </c>
      <c r="V14" s="642">
        <v>139308</v>
      </c>
      <c r="W14" s="642">
        <v>67732.160000000003</v>
      </c>
      <c r="X14" s="621">
        <f t="shared" si="1"/>
        <v>0.48620438165790913</v>
      </c>
      <c r="Y14" s="621">
        <f t="shared" si="2"/>
        <v>0.48620438165790913</v>
      </c>
      <c r="Z14" s="622"/>
    </row>
    <row r="15" spans="2:26" s="629" customFormat="1" ht="67.5" x14ac:dyDescent="0.25">
      <c r="B15" s="626" t="s">
        <v>731</v>
      </c>
      <c r="C15" s="626" t="s">
        <v>732</v>
      </c>
      <c r="D15" s="626" t="s">
        <v>733</v>
      </c>
      <c r="E15" s="626" t="s">
        <v>734</v>
      </c>
      <c r="F15" s="626" t="s">
        <v>735</v>
      </c>
      <c r="G15" s="626" t="s">
        <v>755</v>
      </c>
      <c r="H15" s="626" t="s">
        <v>737</v>
      </c>
      <c r="I15" s="626" t="s">
        <v>756</v>
      </c>
      <c r="J15" s="626" t="s">
        <v>739</v>
      </c>
      <c r="K15" s="626" t="s">
        <v>740</v>
      </c>
      <c r="L15" s="627" t="s">
        <v>741</v>
      </c>
      <c r="M15" s="627" t="s">
        <v>742</v>
      </c>
      <c r="N15" s="626" t="s">
        <v>743</v>
      </c>
      <c r="O15" s="627" t="s">
        <v>744</v>
      </c>
      <c r="P15" s="625">
        <f>13/13</f>
        <v>1</v>
      </c>
      <c r="Q15" s="625">
        <f>13/13</f>
        <v>1</v>
      </c>
      <c r="R15" s="643">
        <f>17/13</f>
        <v>1.3076923076923077</v>
      </c>
      <c r="S15" s="625">
        <f t="shared" si="3"/>
        <v>1.3076923076923077</v>
      </c>
      <c r="T15" s="620">
        <f t="shared" si="0"/>
        <v>1.3076923076923077</v>
      </c>
      <c r="U15" s="642">
        <v>41200</v>
      </c>
      <c r="V15" s="642">
        <v>41200</v>
      </c>
      <c r="W15" s="642">
        <v>41200</v>
      </c>
      <c r="X15" s="625">
        <f t="shared" si="1"/>
        <v>1</v>
      </c>
      <c r="Y15" s="625">
        <f t="shared" si="2"/>
        <v>1</v>
      </c>
      <c r="Z15" s="628"/>
    </row>
    <row r="16" spans="2:26" s="629" customFormat="1" ht="78.75" x14ac:dyDescent="0.25">
      <c r="B16" s="626" t="s">
        <v>731</v>
      </c>
      <c r="C16" s="626" t="s">
        <v>732</v>
      </c>
      <c r="D16" s="626" t="s">
        <v>733</v>
      </c>
      <c r="E16" s="626" t="s">
        <v>734</v>
      </c>
      <c r="F16" s="626" t="s">
        <v>735</v>
      </c>
      <c r="G16" s="626" t="s">
        <v>757</v>
      </c>
      <c r="H16" s="626" t="s">
        <v>737</v>
      </c>
      <c r="I16" s="626" t="s">
        <v>758</v>
      </c>
      <c r="J16" s="626" t="s">
        <v>739</v>
      </c>
      <c r="K16" s="626" t="s">
        <v>740</v>
      </c>
      <c r="L16" s="627" t="s">
        <v>741</v>
      </c>
      <c r="M16" s="627" t="s">
        <v>742</v>
      </c>
      <c r="N16" s="626" t="s">
        <v>743</v>
      </c>
      <c r="O16" s="627" t="s">
        <v>744</v>
      </c>
      <c r="P16" s="625">
        <f>3/3</f>
        <v>1</v>
      </c>
      <c r="Q16" s="625">
        <f>3/3</f>
        <v>1</v>
      </c>
      <c r="R16" s="625">
        <f>0</f>
        <v>0</v>
      </c>
      <c r="S16" s="625">
        <f t="shared" si="3"/>
        <v>0</v>
      </c>
      <c r="T16" s="620">
        <f t="shared" si="0"/>
        <v>0</v>
      </c>
      <c r="U16" s="642">
        <v>300000</v>
      </c>
      <c r="V16" s="642">
        <v>300000</v>
      </c>
      <c r="W16" s="642">
        <v>157777.04999999999</v>
      </c>
      <c r="X16" s="625">
        <f t="shared" si="1"/>
        <v>0.52592349999999999</v>
      </c>
      <c r="Y16" s="625">
        <f t="shared" si="2"/>
        <v>0.52592349999999999</v>
      </c>
      <c r="Z16" s="628"/>
    </row>
    <row r="17" spans="2:25" s="638" customFormat="1" x14ac:dyDescent="0.2">
      <c r="B17" s="630"/>
      <c r="C17" s="793" t="s">
        <v>538</v>
      </c>
      <c r="D17" s="794"/>
      <c r="E17" s="631"/>
      <c r="F17" s="631"/>
      <c r="G17" s="631"/>
      <c r="H17" s="631"/>
      <c r="I17" s="631"/>
      <c r="J17" s="631"/>
      <c r="K17" s="631"/>
      <c r="L17" s="631"/>
      <c r="M17" s="631"/>
      <c r="N17" s="631"/>
      <c r="O17" s="631"/>
      <c r="P17" s="632"/>
      <c r="Q17" s="633"/>
      <c r="R17" s="634"/>
      <c r="S17" s="635"/>
      <c r="T17" s="636"/>
      <c r="U17" s="637">
        <f>SUM(U10:U16)</f>
        <v>16732945.209999999</v>
      </c>
      <c r="V17" s="637">
        <f>SUM(V10:V16)</f>
        <v>16756669.209999999</v>
      </c>
      <c r="W17" s="637">
        <f>SUM(W10:W16)</f>
        <v>6707871.1299999999</v>
      </c>
      <c r="X17" s="636"/>
      <c r="Y17" s="636"/>
    </row>
    <row r="18" spans="2:25" x14ac:dyDescent="0.2">
      <c r="B18" s="609"/>
      <c r="C18" s="609"/>
      <c r="D18" s="609"/>
      <c r="E18" s="609"/>
      <c r="F18" s="609"/>
      <c r="G18" s="609"/>
      <c r="H18" s="609"/>
      <c r="I18" s="609"/>
      <c r="J18" s="609"/>
      <c r="K18" s="609"/>
      <c r="L18" s="609"/>
      <c r="M18" s="609"/>
      <c r="N18" s="609"/>
      <c r="O18" s="609"/>
      <c r="U18" s="639"/>
    </row>
    <row r="19" spans="2:25" x14ac:dyDescent="0.2">
      <c r="B19" s="640" t="s">
        <v>441</v>
      </c>
      <c r="G19" s="609"/>
      <c r="H19" s="609"/>
      <c r="I19" s="609"/>
      <c r="J19" s="609"/>
      <c r="K19" s="609"/>
      <c r="L19" s="609"/>
      <c r="M19" s="609"/>
      <c r="N19" s="609"/>
      <c r="O19" s="609"/>
    </row>
    <row r="26" spans="2:25" x14ac:dyDescent="0.2">
      <c r="I26" s="644"/>
      <c r="J26" s="644"/>
      <c r="K26" s="644"/>
      <c r="P26" s="645"/>
      <c r="Q26" s="644"/>
      <c r="R26" s="644"/>
      <c r="S26" s="644"/>
      <c r="T26" s="644"/>
    </row>
    <row r="27" spans="2:25" x14ac:dyDescent="0.2">
      <c r="I27" s="795" t="s">
        <v>759</v>
      </c>
      <c r="J27" s="795"/>
      <c r="K27" s="795"/>
      <c r="P27" s="796" t="s">
        <v>443</v>
      </c>
      <c r="Q27" s="796"/>
      <c r="R27" s="796"/>
      <c r="S27" s="796"/>
      <c r="T27" s="796"/>
    </row>
    <row r="28" spans="2:25" x14ac:dyDescent="0.2">
      <c r="I28" s="795" t="s">
        <v>760</v>
      </c>
      <c r="J28" s="795"/>
      <c r="K28" s="795"/>
      <c r="P28" s="796" t="s">
        <v>63</v>
      </c>
      <c r="Q28" s="796"/>
      <c r="R28" s="796"/>
      <c r="S28" s="796"/>
      <c r="T28" s="796"/>
    </row>
    <row r="37" spans="26:26" x14ac:dyDescent="0.2">
      <c r="Z37" s="641"/>
    </row>
    <row r="66" spans="26:26" x14ac:dyDescent="0.2">
      <c r="Z66" s="641">
        <v>33</v>
      </c>
    </row>
  </sheetData>
  <mergeCells count="34">
    <mergeCell ref="I28:K28"/>
    <mergeCell ref="P28:T28"/>
    <mergeCell ref="U8:U9"/>
    <mergeCell ref="V8:V9"/>
    <mergeCell ref="W8:W9"/>
    <mergeCell ref="C17:D17"/>
    <mergeCell ref="I27:K27"/>
    <mergeCell ref="P27:T2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G8:G9"/>
    <mergeCell ref="B1:Y2"/>
    <mergeCell ref="B3:Y3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X8:Y8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19685039370078741" right="0.39370078740157483" top="0.43307086614173229" bottom="0.74803149606299213" header="0.31496062992125984" footer="1.3385826771653544"/>
  <pageSetup scale="49" firstPageNumber="34" orientation="landscape" useFirstPageNumber="1" r:id="rId1"/>
  <headerFooter>
    <oddFooter>&amp;R&amp;9&amp;P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zoomScaleNormal="100" workbookViewId="0">
      <selection activeCell="H22" sqref="H22"/>
    </sheetView>
  </sheetViews>
  <sheetFormatPr baseColWidth="10" defaultColWidth="13.33203125" defaultRowHeight="12.75" x14ac:dyDescent="0.2"/>
  <cols>
    <col min="1" max="1" width="2.5" style="556" customWidth="1"/>
    <col min="2" max="3" width="4.33203125" style="562" customWidth="1"/>
    <col min="4" max="4" width="11.33203125" style="562" customWidth="1"/>
    <col min="5" max="5" width="14.83203125" style="562" customWidth="1"/>
    <col min="6" max="6" width="30.5" style="562" customWidth="1"/>
    <col min="7" max="7" width="14.5" style="562" customWidth="1"/>
    <col min="8" max="8" width="16.1640625" style="562" bestFit="1" customWidth="1"/>
    <col min="9" max="9" width="15.83203125" style="562" customWidth="1"/>
    <col min="10" max="10" width="15.5" style="562" customWidth="1"/>
    <col min="11" max="11" width="16.83203125" style="562" customWidth="1"/>
    <col min="12" max="12" width="15.1640625" style="562" customWidth="1"/>
    <col min="13" max="14" width="15" style="562" bestFit="1" customWidth="1"/>
    <col min="15" max="15" width="16.1640625" style="562" bestFit="1" customWidth="1"/>
    <col min="16" max="16" width="13.83203125" style="556" bestFit="1" customWidth="1"/>
    <col min="17" max="17" width="13.83203125" style="562" bestFit="1" customWidth="1"/>
    <col min="18" max="18" width="4.83203125" style="562" customWidth="1"/>
    <col min="19" max="19" width="16.1640625" style="562" bestFit="1" customWidth="1"/>
    <col min="20" max="20" width="15" style="562" bestFit="1" customWidth="1"/>
    <col min="21" max="16384" width="13.33203125" style="562"/>
  </cols>
  <sheetData>
    <row r="1" spans="1:19" x14ac:dyDescent="0.2">
      <c r="A1" s="572"/>
    </row>
    <row r="2" spans="1:19" ht="6" customHeight="1" x14ac:dyDescent="0.2">
      <c r="B2" s="802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4"/>
    </row>
    <row r="3" spans="1:19" ht="13.5" customHeight="1" x14ac:dyDescent="0.2">
      <c r="B3" s="805" t="s">
        <v>761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7"/>
    </row>
    <row r="4" spans="1:19" ht="20.25" customHeight="1" x14ac:dyDescent="0.2">
      <c r="B4" s="808" t="s">
        <v>873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10"/>
    </row>
    <row r="5" spans="1:19" s="556" customFormat="1" ht="8.25" customHeight="1" x14ac:dyDescent="0.2"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</row>
    <row r="6" spans="1:19" s="556" customFormat="1" ht="24" customHeight="1" x14ac:dyDescent="0.2">
      <c r="H6" s="561"/>
      <c r="I6" s="561"/>
      <c r="J6" s="561"/>
      <c r="K6" s="559" t="s">
        <v>205</v>
      </c>
      <c r="L6" s="563" t="s">
        <v>206</v>
      </c>
      <c r="M6" s="563"/>
      <c r="N6" s="571"/>
      <c r="O6" s="570"/>
    </row>
    <row r="7" spans="1:19" s="556" customFormat="1" ht="8.25" customHeight="1" x14ac:dyDescent="0.2"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</row>
    <row r="8" spans="1:19" ht="15" customHeight="1" x14ac:dyDescent="0.2">
      <c r="B8" s="811" t="s">
        <v>762</v>
      </c>
      <c r="C8" s="811"/>
      <c r="D8" s="811"/>
      <c r="E8" s="811" t="s">
        <v>763</v>
      </c>
      <c r="F8" s="569"/>
      <c r="G8" s="811" t="s">
        <v>714</v>
      </c>
      <c r="H8" s="811" t="s">
        <v>479</v>
      </c>
      <c r="I8" s="811"/>
      <c r="J8" s="811"/>
      <c r="K8" s="811"/>
      <c r="L8" s="811"/>
      <c r="M8" s="811"/>
      <c r="N8" s="811"/>
      <c r="O8" s="811" t="s">
        <v>480</v>
      </c>
      <c r="P8" s="812" t="s">
        <v>764</v>
      </c>
      <c r="Q8" s="812"/>
    </row>
    <row r="9" spans="1:19" ht="51" x14ac:dyDescent="0.2">
      <c r="B9" s="811"/>
      <c r="C9" s="811"/>
      <c r="D9" s="811"/>
      <c r="E9" s="811"/>
      <c r="F9" s="569" t="s">
        <v>765</v>
      </c>
      <c r="G9" s="811"/>
      <c r="H9" s="569" t="s">
        <v>481</v>
      </c>
      <c r="I9" s="569" t="s">
        <v>482</v>
      </c>
      <c r="J9" s="569" t="s">
        <v>449</v>
      </c>
      <c r="K9" s="569" t="s">
        <v>766</v>
      </c>
      <c r="L9" s="569" t="s">
        <v>450</v>
      </c>
      <c r="M9" s="569" t="s">
        <v>767</v>
      </c>
      <c r="N9" s="569" t="s">
        <v>483</v>
      </c>
      <c r="O9" s="811"/>
      <c r="P9" s="568" t="s">
        <v>768</v>
      </c>
      <c r="Q9" s="568" t="s">
        <v>769</v>
      </c>
    </row>
    <row r="10" spans="1:19" ht="15.75" customHeight="1" x14ac:dyDescent="0.2">
      <c r="B10" s="811"/>
      <c r="C10" s="811"/>
      <c r="D10" s="811"/>
      <c r="E10" s="811"/>
      <c r="F10" s="569"/>
      <c r="G10" s="811"/>
      <c r="H10" s="569">
        <v>1</v>
      </c>
      <c r="I10" s="569">
        <v>2</v>
      </c>
      <c r="J10" s="569" t="s">
        <v>484</v>
      </c>
      <c r="K10" s="569">
        <v>4</v>
      </c>
      <c r="L10" s="569">
        <v>5</v>
      </c>
      <c r="M10" s="569">
        <v>6</v>
      </c>
      <c r="N10" s="569">
        <v>7</v>
      </c>
      <c r="O10" s="569" t="s">
        <v>770</v>
      </c>
      <c r="P10" s="566" t="s">
        <v>771</v>
      </c>
      <c r="Q10" s="566" t="s">
        <v>772</v>
      </c>
    </row>
    <row r="11" spans="1:19" s="556" customFormat="1" ht="69.95" customHeight="1" x14ac:dyDescent="0.2">
      <c r="A11" s="567"/>
      <c r="B11" s="813" t="s">
        <v>773</v>
      </c>
      <c r="C11" s="813"/>
      <c r="D11" s="813"/>
      <c r="E11" s="573" t="s">
        <v>774</v>
      </c>
      <c r="F11" s="603" t="s">
        <v>874</v>
      </c>
      <c r="G11" s="573" t="s">
        <v>775</v>
      </c>
      <c r="H11" s="604">
        <v>2600000</v>
      </c>
      <c r="I11" s="574">
        <v>0</v>
      </c>
      <c r="J11" s="574">
        <f t="shared" ref="J11:J12" si="0">+H11+I11</f>
        <v>2600000</v>
      </c>
      <c r="K11" s="574">
        <v>2600000</v>
      </c>
      <c r="L11" s="574">
        <v>2599999.9500000002</v>
      </c>
      <c r="M11" s="574">
        <v>2599999.9500000002</v>
      </c>
      <c r="N11" s="574">
        <v>2599999.9500000002</v>
      </c>
      <c r="O11" s="574">
        <f>+J11-N11</f>
        <v>4.9999999813735485E-2</v>
      </c>
      <c r="P11" s="575">
        <f>+L11/H11</f>
        <v>0.9999999807692308</v>
      </c>
      <c r="Q11" s="575">
        <f>+L11/J11</f>
        <v>0.9999999807692308</v>
      </c>
      <c r="S11" s="576"/>
    </row>
    <row r="12" spans="1:19" s="556" customFormat="1" ht="69.95" customHeight="1" x14ac:dyDescent="0.2">
      <c r="A12" s="567"/>
      <c r="B12" s="814" t="s">
        <v>773</v>
      </c>
      <c r="C12" s="814"/>
      <c r="D12" s="814"/>
      <c r="E12" s="577" t="s">
        <v>774</v>
      </c>
      <c r="F12" s="603" t="s">
        <v>875</v>
      </c>
      <c r="G12" s="573" t="s">
        <v>775</v>
      </c>
      <c r="H12" s="604">
        <v>1101765.83</v>
      </c>
      <c r="I12" s="574">
        <v>0</v>
      </c>
      <c r="J12" s="574">
        <f t="shared" si="0"/>
        <v>1101765.83</v>
      </c>
      <c r="K12" s="578">
        <v>1101765.83</v>
      </c>
      <c r="L12" s="578">
        <v>630219.64799999993</v>
      </c>
      <c r="M12" s="578">
        <v>630219.64799999993</v>
      </c>
      <c r="N12" s="578">
        <v>630219.64799999993</v>
      </c>
      <c r="O12" s="574">
        <f>+J12-N12</f>
        <v>471546.18200000015</v>
      </c>
      <c r="P12" s="575">
        <f>+L12/H12</f>
        <v>0.57200870714968521</v>
      </c>
      <c r="Q12" s="575">
        <f>+L12/J12</f>
        <v>0.57200870714968521</v>
      </c>
      <c r="S12" s="576"/>
    </row>
    <row r="13" spans="1:19" s="556" customFormat="1" ht="69.95" customHeight="1" x14ac:dyDescent="0.2">
      <c r="A13" s="567"/>
      <c r="B13" s="813"/>
      <c r="C13" s="813"/>
      <c r="D13" s="813"/>
      <c r="E13" s="573"/>
      <c r="F13" s="573"/>
      <c r="G13" s="573"/>
      <c r="H13" s="574"/>
      <c r="I13" s="574"/>
      <c r="J13" s="574"/>
      <c r="K13" s="574"/>
      <c r="L13" s="574"/>
      <c r="M13" s="574"/>
      <c r="N13" s="574"/>
      <c r="O13" s="574"/>
      <c r="P13" s="575"/>
      <c r="Q13" s="575"/>
      <c r="S13" s="576"/>
    </row>
    <row r="14" spans="1:19" s="581" customFormat="1" ht="69.95" customHeight="1" x14ac:dyDescent="0.2">
      <c r="A14" s="579"/>
      <c r="B14" s="813"/>
      <c r="C14" s="813"/>
      <c r="D14" s="813"/>
      <c r="E14" s="573"/>
      <c r="F14" s="573"/>
      <c r="G14" s="573"/>
      <c r="H14" s="574"/>
      <c r="I14" s="574"/>
      <c r="J14" s="574"/>
      <c r="K14" s="574"/>
      <c r="L14" s="574"/>
      <c r="M14" s="574"/>
      <c r="N14" s="574"/>
      <c r="O14" s="574"/>
      <c r="P14" s="580"/>
      <c r="Q14" s="580"/>
    </row>
    <row r="15" spans="1:19" s="564" customFormat="1" ht="12.75" customHeight="1" x14ac:dyDescent="0.2">
      <c r="A15" s="582"/>
      <c r="B15" s="583"/>
      <c r="C15" s="815" t="s">
        <v>538</v>
      </c>
      <c r="D15" s="815"/>
      <c r="E15" s="815"/>
      <c r="F15" s="815"/>
      <c r="G15" s="816"/>
      <c r="H15" s="584">
        <f>SUM(H11:H14)</f>
        <v>3701765.83</v>
      </c>
      <c r="I15" s="584">
        <f>SUM(I11:I14)</f>
        <v>0</v>
      </c>
      <c r="J15" s="585">
        <f>+H15-I15</f>
        <v>3701765.83</v>
      </c>
      <c r="K15" s="584">
        <f>SUM(K11:K14)</f>
        <v>3701765.83</v>
      </c>
      <c r="L15" s="584">
        <f>SUM(L11:L14)</f>
        <v>3230219.5980000002</v>
      </c>
      <c r="M15" s="584">
        <f>SUM(M11:M14)</f>
        <v>3230219.5980000002</v>
      </c>
      <c r="N15" s="584">
        <f>SUM(N11:N14)</f>
        <v>3230219.5980000002</v>
      </c>
      <c r="O15" s="586">
        <f t="shared" ref="O15" si="1">+J15-N15</f>
        <v>471546.23199999984</v>
      </c>
      <c r="P15" s="800"/>
      <c r="Q15" s="801"/>
    </row>
    <row r="16" spans="1:19" x14ac:dyDescent="0.2">
      <c r="B16" s="556"/>
      <c r="C16" s="556"/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</row>
    <row r="17" spans="2:15" x14ac:dyDescent="0.2">
      <c r="B17" s="565" t="s">
        <v>441</v>
      </c>
      <c r="G17" s="556"/>
      <c r="H17" s="556"/>
      <c r="I17" s="556"/>
      <c r="J17" s="556"/>
      <c r="K17" s="556"/>
      <c r="L17" s="556"/>
      <c r="M17" s="556"/>
      <c r="N17" s="556"/>
      <c r="O17" s="556"/>
    </row>
    <row r="23" spans="2:15" x14ac:dyDescent="0.2">
      <c r="F23" s="562" t="s">
        <v>776</v>
      </c>
      <c r="L23" s="562" t="s">
        <v>777</v>
      </c>
    </row>
    <row r="24" spans="2:15" x14ac:dyDescent="0.2">
      <c r="F24" s="562" t="s">
        <v>778</v>
      </c>
      <c r="L24" s="562" t="s">
        <v>779</v>
      </c>
    </row>
    <row r="40" spans="18:18" x14ac:dyDescent="0.2">
      <c r="R40" s="572"/>
    </row>
    <row r="42" spans="18:18" x14ac:dyDescent="0.2">
      <c r="R42" s="572"/>
    </row>
  </sheetData>
  <mergeCells count="15">
    <mergeCell ref="P15:Q15"/>
    <mergeCell ref="B2:Q2"/>
    <mergeCell ref="B3:Q3"/>
    <mergeCell ref="B4:Q4"/>
    <mergeCell ref="B8:D10"/>
    <mergeCell ref="E8:E10"/>
    <mergeCell ref="G8:G10"/>
    <mergeCell ref="H8:N8"/>
    <mergeCell ref="O8:O9"/>
    <mergeCell ref="P8:Q8"/>
    <mergeCell ref="B11:D11"/>
    <mergeCell ref="B12:D12"/>
    <mergeCell ref="B13:D13"/>
    <mergeCell ref="B14:D14"/>
    <mergeCell ref="C15:G15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ageMargins left="0.39370078740157483" right="0.27559055118110237" top="0.55118110236220474" bottom="1.8110236220472442" header="0.31496062992125984" footer="1.0236220472440944"/>
  <pageSetup scale="65" firstPageNumber="34" orientation="landscape" useFirstPageNumber="1" horizontalDpi="300" verticalDpi="300" r:id="rId1"/>
  <headerFooter>
    <oddFooter>&amp;R&amp;P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6"/>
  <sheetViews>
    <sheetView showGridLines="0" zoomScale="82" zoomScaleNormal="82" zoomScaleSheetLayoutView="80" workbookViewId="0">
      <selection activeCell="G13" sqref="G13"/>
    </sheetView>
  </sheetViews>
  <sheetFormatPr baseColWidth="10" defaultRowHeight="12.75" x14ac:dyDescent="0.2"/>
  <cols>
    <col min="1" max="1" width="12" style="103"/>
    <col min="2" max="2" width="75.83203125" style="106" customWidth="1"/>
    <col min="3" max="3" width="27.33203125" style="25" customWidth="1"/>
    <col min="4" max="4" width="29.83203125" style="26" customWidth="1"/>
    <col min="5" max="16384" width="12" style="103"/>
  </cols>
  <sheetData>
    <row r="1" spans="2:7" ht="45" customHeight="1" x14ac:dyDescent="0.2">
      <c r="B1" s="652" t="s">
        <v>845</v>
      </c>
      <c r="C1" s="653"/>
      <c r="D1" s="654"/>
    </row>
    <row r="2" spans="2:7" s="104" customFormat="1" ht="15" customHeight="1" x14ac:dyDescent="0.2">
      <c r="B2" s="545"/>
      <c r="C2" s="109" t="s">
        <v>138</v>
      </c>
      <c r="D2" s="110" t="s">
        <v>139</v>
      </c>
    </row>
    <row r="3" spans="2:7" s="105" customFormat="1" x14ac:dyDescent="0.2">
      <c r="B3" s="92" t="s">
        <v>0</v>
      </c>
      <c r="C3" s="132">
        <f>C4+C13</f>
        <v>1028130.03</v>
      </c>
      <c r="D3" s="133">
        <f>D4+D13</f>
        <v>3419463.56</v>
      </c>
    </row>
    <row r="4" spans="2:7" ht="12.75" customHeight="1" x14ac:dyDescent="0.2">
      <c r="B4" s="546" t="s">
        <v>2</v>
      </c>
      <c r="C4" s="132">
        <f>SUM(C5:C11)</f>
        <v>1028130.03</v>
      </c>
      <c r="D4" s="133">
        <f>SUM(D5:D11)</f>
        <v>189243.96</v>
      </c>
    </row>
    <row r="5" spans="2:7" x14ac:dyDescent="0.2">
      <c r="B5" s="547" t="s">
        <v>4</v>
      </c>
      <c r="C5" s="134">
        <v>0</v>
      </c>
      <c r="D5" s="135">
        <v>0</v>
      </c>
      <c r="G5" s="601"/>
    </row>
    <row r="6" spans="2:7" x14ac:dyDescent="0.2">
      <c r="B6" s="547" t="s">
        <v>6</v>
      </c>
      <c r="C6" s="134">
        <v>0</v>
      </c>
      <c r="D6" s="135">
        <v>164443.46</v>
      </c>
    </row>
    <row r="7" spans="2:7" x14ac:dyDescent="0.2">
      <c r="B7" s="547" t="s">
        <v>8</v>
      </c>
      <c r="C7" s="134">
        <v>1028130.03</v>
      </c>
      <c r="D7" s="135">
        <v>24800.5</v>
      </c>
      <c r="G7" s="601"/>
    </row>
    <row r="8" spans="2:7" x14ac:dyDescent="0.2">
      <c r="B8" s="547" t="s">
        <v>10</v>
      </c>
      <c r="C8" s="134">
        <v>0</v>
      </c>
      <c r="D8" s="135">
        <v>0</v>
      </c>
    </row>
    <row r="9" spans="2:7" x14ac:dyDescent="0.2">
      <c r="B9" s="547" t="s">
        <v>12</v>
      </c>
      <c r="C9" s="134">
        <v>0</v>
      </c>
      <c r="D9" s="135">
        <v>0</v>
      </c>
    </row>
    <row r="10" spans="2:7" x14ac:dyDescent="0.2">
      <c r="B10" s="547" t="s">
        <v>14</v>
      </c>
      <c r="C10" s="134">
        <v>0</v>
      </c>
      <c r="D10" s="135">
        <v>0</v>
      </c>
    </row>
    <row r="11" spans="2:7" x14ac:dyDescent="0.2">
      <c r="B11" s="547" t="s">
        <v>16</v>
      </c>
      <c r="C11" s="134">
        <v>0</v>
      </c>
      <c r="D11" s="135">
        <v>0</v>
      </c>
    </row>
    <row r="12" spans="2:7" x14ac:dyDescent="0.2">
      <c r="B12" s="547"/>
      <c r="C12" s="134"/>
      <c r="D12" s="135"/>
    </row>
    <row r="13" spans="2:7" x14ac:dyDescent="0.2">
      <c r="B13" s="546" t="s">
        <v>21</v>
      </c>
      <c r="C13" s="132">
        <f>SUM(C14:C22)</f>
        <v>0</v>
      </c>
      <c r="D13" s="133">
        <f>SUM(D14:D22)</f>
        <v>3230219.6</v>
      </c>
    </row>
    <row r="14" spans="2:7" x14ac:dyDescent="0.2">
      <c r="B14" s="547" t="s">
        <v>22</v>
      </c>
      <c r="C14" s="134">
        <v>0</v>
      </c>
      <c r="D14" s="135">
        <v>0</v>
      </c>
    </row>
    <row r="15" spans="2:7" x14ac:dyDescent="0.2">
      <c r="B15" s="547" t="s">
        <v>24</v>
      </c>
      <c r="C15" s="134">
        <v>0</v>
      </c>
      <c r="D15" s="135">
        <v>0</v>
      </c>
    </row>
    <row r="16" spans="2:7" x14ac:dyDescent="0.2">
      <c r="B16" s="547" t="s">
        <v>26</v>
      </c>
      <c r="C16" s="134">
        <v>0</v>
      </c>
      <c r="D16" s="135">
        <v>3230219.6</v>
      </c>
    </row>
    <row r="17" spans="2:4" x14ac:dyDescent="0.2">
      <c r="B17" s="547" t="s">
        <v>28</v>
      </c>
      <c r="C17" s="134">
        <v>0</v>
      </c>
      <c r="D17" s="135">
        <v>0</v>
      </c>
    </row>
    <row r="18" spans="2:4" x14ac:dyDescent="0.2">
      <c r="B18" s="547" t="s">
        <v>30</v>
      </c>
      <c r="C18" s="134">
        <v>0</v>
      </c>
      <c r="D18" s="135">
        <v>0</v>
      </c>
    </row>
    <row r="19" spans="2:4" x14ac:dyDescent="0.2">
      <c r="B19" s="547" t="s">
        <v>32</v>
      </c>
      <c r="C19" s="134">
        <v>0</v>
      </c>
      <c r="D19" s="135">
        <v>0</v>
      </c>
    </row>
    <row r="20" spans="2:4" x14ac:dyDescent="0.2">
      <c r="B20" s="547" t="s">
        <v>34</v>
      </c>
      <c r="C20" s="134">
        <v>0</v>
      </c>
      <c r="D20" s="135">
        <v>0</v>
      </c>
    </row>
    <row r="21" spans="2:4" x14ac:dyDescent="0.2">
      <c r="B21" s="547" t="s">
        <v>36</v>
      </c>
      <c r="C21" s="134">
        <v>0</v>
      </c>
      <c r="D21" s="135">
        <v>0</v>
      </c>
    </row>
    <row r="22" spans="2:4" x14ac:dyDescent="0.2">
      <c r="B22" s="547" t="s">
        <v>37</v>
      </c>
      <c r="C22" s="134">
        <v>0</v>
      </c>
      <c r="D22" s="135">
        <v>0</v>
      </c>
    </row>
    <row r="23" spans="2:4" s="105" customFormat="1" x14ac:dyDescent="0.2">
      <c r="B23" s="548"/>
      <c r="C23" s="136"/>
      <c r="D23" s="137"/>
    </row>
    <row r="24" spans="2:4" s="105" customFormat="1" x14ac:dyDescent="0.2">
      <c r="B24" s="92" t="s">
        <v>1</v>
      </c>
      <c r="C24" s="138">
        <f>C25+C35</f>
        <v>79729.67</v>
      </c>
      <c r="D24" s="133">
        <f>D25+D35</f>
        <v>1504528.55</v>
      </c>
    </row>
    <row r="25" spans="2:4" x14ac:dyDescent="0.2">
      <c r="B25" s="546" t="s">
        <v>3</v>
      </c>
      <c r="C25" s="132">
        <f>SUM(C26:C33)</f>
        <v>79729.67</v>
      </c>
      <c r="D25" s="133">
        <f>SUM(D26:D33)</f>
        <v>1504528.55</v>
      </c>
    </row>
    <row r="26" spans="2:4" x14ac:dyDescent="0.2">
      <c r="B26" s="547" t="s">
        <v>5</v>
      </c>
      <c r="C26" s="134">
        <v>0</v>
      </c>
      <c r="D26" s="135">
        <v>1504528.55</v>
      </c>
    </row>
    <row r="27" spans="2:4" x14ac:dyDescent="0.2">
      <c r="B27" s="547" t="s">
        <v>7</v>
      </c>
      <c r="C27" s="134">
        <v>0</v>
      </c>
      <c r="D27" s="135">
        <v>0</v>
      </c>
    </row>
    <row r="28" spans="2:4" x14ac:dyDescent="0.2">
      <c r="B28" s="547" t="s">
        <v>9</v>
      </c>
      <c r="C28" s="134">
        <v>0</v>
      </c>
      <c r="D28" s="135">
        <v>0</v>
      </c>
    </row>
    <row r="29" spans="2:4" x14ac:dyDescent="0.2">
      <c r="B29" s="547" t="s">
        <v>11</v>
      </c>
      <c r="C29" s="134">
        <v>0</v>
      </c>
      <c r="D29" s="135">
        <v>0</v>
      </c>
    </row>
    <row r="30" spans="2:4" x14ac:dyDescent="0.2">
      <c r="B30" s="547" t="s">
        <v>13</v>
      </c>
      <c r="C30" s="134">
        <v>0</v>
      </c>
      <c r="D30" s="135">
        <v>0</v>
      </c>
    </row>
    <row r="31" spans="2:4" ht="25.5" x14ac:dyDescent="0.2">
      <c r="B31" s="547" t="s">
        <v>15</v>
      </c>
      <c r="C31" s="134">
        <v>0</v>
      </c>
      <c r="D31" s="135">
        <v>0</v>
      </c>
    </row>
    <row r="32" spans="2:4" x14ac:dyDescent="0.2">
      <c r="B32" s="547" t="s">
        <v>17</v>
      </c>
      <c r="C32" s="134">
        <v>0</v>
      </c>
      <c r="D32" s="135">
        <v>0</v>
      </c>
    </row>
    <row r="33" spans="2:4" x14ac:dyDescent="0.2">
      <c r="B33" s="547" t="s">
        <v>18</v>
      </c>
      <c r="C33" s="134">
        <v>79729.67</v>
      </c>
      <c r="D33" s="135">
        <v>0</v>
      </c>
    </row>
    <row r="34" spans="2:4" x14ac:dyDescent="0.2">
      <c r="B34" s="547"/>
      <c r="C34" s="134"/>
      <c r="D34" s="135"/>
    </row>
    <row r="35" spans="2:4" x14ac:dyDescent="0.2">
      <c r="B35" s="546" t="s">
        <v>23</v>
      </c>
      <c r="C35" s="132">
        <f>SUM(C36:C41)</f>
        <v>0</v>
      </c>
      <c r="D35" s="133">
        <f>SUM(D36:D41)</f>
        <v>0</v>
      </c>
    </row>
    <row r="36" spans="2:4" x14ac:dyDescent="0.2">
      <c r="B36" s="547" t="s">
        <v>25</v>
      </c>
      <c r="C36" s="134">
        <v>0</v>
      </c>
      <c r="D36" s="135">
        <v>0</v>
      </c>
    </row>
    <row r="37" spans="2:4" x14ac:dyDescent="0.2">
      <c r="B37" s="547" t="s">
        <v>27</v>
      </c>
      <c r="C37" s="134">
        <v>0</v>
      </c>
      <c r="D37" s="135">
        <v>0</v>
      </c>
    </row>
    <row r="38" spans="2:4" x14ac:dyDescent="0.2">
      <c r="B38" s="547" t="s">
        <v>29</v>
      </c>
      <c r="C38" s="134">
        <v>0</v>
      </c>
      <c r="D38" s="135">
        <v>0</v>
      </c>
    </row>
    <row r="39" spans="2:4" x14ac:dyDescent="0.2">
      <c r="B39" s="547" t="s">
        <v>31</v>
      </c>
      <c r="C39" s="134">
        <v>0</v>
      </c>
      <c r="D39" s="135">
        <v>0</v>
      </c>
    </row>
    <row r="40" spans="2:4" ht="25.5" x14ac:dyDescent="0.2">
      <c r="B40" s="547" t="s">
        <v>33</v>
      </c>
      <c r="C40" s="134">
        <v>0</v>
      </c>
      <c r="D40" s="135">
        <v>0</v>
      </c>
    </row>
    <row r="41" spans="2:4" x14ac:dyDescent="0.2">
      <c r="B41" s="547" t="s">
        <v>35</v>
      </c>
      <c r="C41" s="134">
        <v>0</v>
      </c>
      <c r="D41" s="135">
        <v>0</v>
      </c>
    </row>
    <row r="42" spans="2:4" x14ac:dyDescent="0.2">
      <c r="B42" s="547"/>
      <c r="C42" s="134"/>
      <c r="D42" s="135"/>
    </row>
    <row r="43" spans="2:4" s="105" customFormat="1" x14ac:dyDescent="0.2">
      <c r="B43" s="92" t="s">
        <v>42</v>
      </c>
      <c r="C43" s="138">
        <f>C44+C49+C56</f>
        <v>7557482.8600000003</v>
      </c>
      <c r="D43" s="139">
        <f>D44+D49+D56</f>
        <v>3741350.45</v>
      </c>
    </row>
    <row r="44" spans="2:4" x14ac:dyDescent="0.2">
      <c r="B44" s="546" t="s">
        <v>43</v>
      </c>
      <c r="C44" s="132">
        <f>SUM(C45:C47)</f>
        <v>807273.75</v>
      </c>
      <c r="D44" s="133">
        <f>SUM(D45:D47)</f>
        <v>0</v>
      </c>
    </row>
    <row r="45" spans="2:4" x14ac:dyDescent="0.2">
      <c r="B45" s="547" t="s">
        <v>44</v>
      </c>
      <c r="C45" s="134">
        <v>807273.75</v>
      </c>
      <c r="D45" s="135">
        <v>0</v>
      </c>
    </row>
    <row r="46" spans="2:4" x14ac:dyDescent="0.2">
      <c r="B46" s="547" t="s">
        <v>45</v>
      </c>
      <c r="C46" s="134">
        <v>0</v>
      </c>
      <c r="D46" s="135">
        <v>0</v>
      </c>
    </row>
    <row r="47" spans="2:4" x14ac:dyDescent="0.2">
      <c r="B47" s="547" t="s">
        <v>46</v>
      </c>
      <c r="C47" s="134">
        <v>0</v>
      </c>
      <c r="D47" s="135">
        <v>0</v>
      </c>
    </row>
    <row r="48" spans="2:4" x14ac:dyDescent="0.2">
      <c r="B48" s="547"/>
      <c r="C48" s="134"/>
      <c r="D48" s="135"/>
    </row>
    <row r="49" spans="2:4" x14ac:dyDescent="0.2">
      <c r="B49" s="546" t="s">
        <v>47</v>
      </c>
      <c r="C49" s="132">
        <f>SUM(C50:C54)</f>
        <v>6750209.1100000003</v>
      </c>
      <c r="D49" s="133">
        <f>SUM(D50:D54)</f>
        <v>3741350.45</v>
      </c>
    </row>
    <row r="50" spans="2:4" x14ac:dyDescent="0.2">
      <c r="B50" s="547" t="s">
        <v>48</v>
      </c>
      <c r="C50" s="134">
        <v>6750209.1100000003</v>
      </c>
      <c r="D50" s="135">
        <v>0</v>
      </c>
    </row>
    <row r="51" spans="2:4" x14ac:dyDescent="0.2">
      <c r="B51" s="547" t="s">
        <v>49</v>
      </c>
      <c r="C51" s="134">
        <v>0</v>
      </c>
      <c r="D51" s="135">
        <v>3741350.45</v>
      </c>
    </row>
    <row r="52" spans="2:4" x14ac:dyDescent="0.2">
      <c r="B52" s="547" t="s">
        <v>50</v>
      </c>
      <c r="C52" s="134">
        <v>0</v>
      </c>
      <c r="D52" s="135">
        <v>0</v>
      </c>
    </row>
    <row r="53" spans="2:4" x14ac:dyDescent="0.2">
      <c r="B53" s="547" t="s">
        <v>51</v>
      </c>
      <c r="C53" s="134">
        <v>0</v>
      </c>
      <c r="D53" s="135">
        <v>0</v>
      </c>
    </row>
    <row r="54" spans="2:4" x14ac:dyDescent="0.2">
      <c r="B54" s="547" t="s">
        <v>52</v>
      </c>
      <c r="C54" s="134">
        <v>0</v>
      </c>
      <c r="D54" s="135">
        <v>0</v>
      </c>
    </row>
    <row r="55" spans="2:4" x14ac:dyDescent="0.2">
      <c r="B55" s="547"/>
      <c r="C55" s="134"/>
      <c r="D55" s="135"/>
    </row>
    <row r="56" spans="2:4" ht="25.5" x14ac:dyDescent="0.2">
      <c r="B56" s="546" t="s">
        <v>140</v>
      </c>
      <c r="C56" s="132">
        <f>SUM(C57:C58)</f>
        <v>0</v>
      </c>
      <c r="D56" s="133">
        <f>SUM(D57:D58)</f>
        <v>0</v>
      </c>
    </row>
    <row r="57" spans="2:4" x14ac:dyDescent="0.2">
      <c r="B57" s="547" t="s">
        <v>54</v>
      </c>
      <c r="C57" s="134">
        <v>0</v>
      </c>
      <c r="D57" s="135">
        <v>0</v>
      </c>
    </row>
    <row r="58" spans="2:4" x14ac:dyDescent="0.2">
      <c r="B58" s="549" t="s">
        <v>55</v>
      </c>
      <c r="C58" s="140">
        <v>0</v>
      </c>
      <c r="D58" s="141">
        <v>0</v>
      </c>
    </row>
    <row r="59" spans="2:4" ht="11.25" x14ac:dyDescent="0.2">
      <c r="B59" s="658"/>
      <c r="C59" s="658"/>
      <c r="D59" s="658"/>
    </row>
    <row r="60" spans="2:4" ht="22.5" x14ac:dyDescent="0.2">
      <c r="B60" s="106" t="s">
        <v>58</v>
      </c>
    </row>
    <row r="64" spans="2:4" x14ac:dyDescent="0.2">
      <c r="B64" s="107" t="s">
        <v>120</v>
      </c>
      <c r="C64" s="649" t="s">
        <v>147</v>
      </c>
      <c r="D64" s="649"/>
    </row>
    <row r="65" spans="2:4" x14ac:dyDescent="0.2">
      <c r="B65" s="51" t="s">
        <v>59</v>
      </c>
      <c r="C65" s="649" t="s">
        <v>62</v>
      </c>
      <c r="D65" s="649"/>
    </row>
    <row r="66" spans="2:4" x14ac:dyDescent="0.2">
      <c r="B66" s="51" t="s">
        <v>60</v>
      </c>
      <c r="C66" s="649" t="s">
        <v>63</v>
      </c>
      <c r="D66" s="649"/>
    </row>
  </sheetData>
  <sheetProtection formatRows="0" autoFilter="0"/>
  <mergeCells count="5">
    <mergeCell ref="B1:D1"/>
    <mergeCell ref="B59:D59"/>
    <mergeCell ref="C65:D65"/>
    <mergeCell ref="C66:D66"/>
    <mergeCell ref="C64:D64"/>
  </mergeCells>
  <pageMargins left="0.74803149606299213" right="0.74803149606299213" top="0.35433070866141736" bottom="0.43307086614173229" header="0" footer="0"/>
  <pageSetup scale="66" firstPageNumber="4" orientation="landscape" useFirstPageNumber="1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zoomScaleNormal="100" workbookViewId="0">
      <selection activeCell="D7" sqref="D7"/>
    </sheetView>
  </sheetViews>
  <sheetFormatPr baseColWidth="10" defaultRowHeight="11.25" x14ac:dyDescent="0.2"/>
  <cols>
    <col min="1" max="1" width="2.83203125" style="148" customWidth="1"/>
    <col min="2" max="2" width="41.6640625" style="149" customWidth="1"/>
    <col min="3" max="3" width="23.83203125" style="150" customWidth="1"/>
    <col min="4" max="6" width="18.83203125" style="150" customWidth="1"/>
    <col min="7" max="16384" width="12" style="146"/>
  </cols>
  <sheetData>
    <row r="1" spans="1:6" ht="45.75" customHeight="1" x14ac:dyDescent="0.2">
      <c r="A1" s="652" t="s">
        <v>846</v>
      </c>
      <c r="B1" s="653"/>
      <c r="C1" s="653"/>
      <c r="D1" s="653"/>
      <c r="E1" s="653"/>
      <c r="F1" s="654"/>
    </row>
    <row r="2" spans="1:6" ht="35.1" customHeight="1" x14ac:dyDescent="0.2">
      <c r="A2" s="115"/>
      <c r="B2" s="151" t="s">
        <v>149</v>
      </c>
      <c r="C2" s="117" t="s">
        <v>150</v>
      </c>
      <c r="D2" s="117" t="s">
        <v>151</v>
      </c>
      <c r="E2" s="117" t="s">
        <v>152</v>
      </c>
      <c r="F2" s="117" t="s">
        <v>153</v>
      </c>
    </row>
    <row r="3" spans="1:6" s="147" customFormat="1" ht="11.25" customHeight="1" x14ac:dyDescent="0.2">
      <c r="A3" s="152" t="s">
        <v>154</v>
      </c>
      <c r="B3" s="153"/>
      <c r="C3" s="154"/>
      <c r="D3" s="154"/>
      <c r="E3" s="169">
        <f>SUM(E16+E29)</f>
        <v>0</v>
      </c>
      <c r="F3" s="169">
        <f>SUM(F16+F29)</f>
        <v>0</v>
      </c>
    </row>
    <row r="4" spans="1:6" ht="12.75" x14ac:dyDescent="0.2">
      <c r="A4" s="155"/>
      <c r="B4" s="156" t="s">
        <v>155</v>
      </c>
      <c r="C4" s="124"/>
      <c r="D4" s="124"/>
      <c r="E4" s="130"/>
      <c r="F4" s="130"/>
    </row>
    <row r="5" spans="1:6" ht="12.75" x14ac:dyDescent="0.2">
      <c r="A5" s="157" t="s">
        <v>156</v>
      </c>
      <c r="B5" s="158"/>
      <c r="C5" s="123"/>
      <c r="D5" s="123"/>
      <c r="E5" s="129">
        <f>SUM(E6:E8)</f>
        <v>0</v>
      </c>
      <c r="F5" s="129">
        <f>SUM(F6:F8)</f>
        <v>0</v>
      </c>
    </row>
    <row r="6" spans="1:6" ht="12.75" x14ac:dyDescent="0.2">
      <c r="A6" s="155"/>
      <c r="B6" s="159" t="s">
        <v>157</v>
      </c>
      <c r="C6" s="160"/>
      <c r="D6" s="160"/>
      <c r="E6" s="130">
        <v>0</v>
      </c>
      <c r="F6" s="130">
        <v>0</v>
      </c>
    </row>
    <row r="7" spans="1:6" ht="12.75" x14ac:dyDescent="0.2">
      <c r="A7" s="155"/>
      <c r="B7" s="159" t="s">
        <v>158</v>
      </c>
      <c r="C7" s="160"/>
      <c r="D7" s="160"/>
      <c r="E7" s="130">
        <v>0</v>
      </c>
      <c r="F7" s="130">
        <v>0</v>
      </c>
    </row>
    <row r="8" spans="1:6" ht="12.75" x14ac:dyDescent="0.2">
      <c r="A8" s="155"/>
      <c r="B8" s="159" t="s">
        <v>159</v>
      </c>
      <c r="C8" s="160"/>
      <c r="D8" s="160"/>
      <c r="E8" s="130">
        <v>0</v>
      </c>
      <c r="F8" s="130">
        <v>0</v>
      </c>
    </row>
    <row r="9" spans="1:6" ht="11.25" customHeight="1" x14ac:dyDescent="0.2">
      <c r="A9" s="155"/>
      <c r="B9" s="159"/>
      <c r="C9" s="160"/>
      <c r="D9" s="160"/>
      <c r="E9" s="130"/>
      <c r="F9" s="130"/>
    </row>
    <row r="10" spans="1:6" ht="12.75" x14ac:dyDescent="0.2">
      <c r="A10" s="157" t="s">
        <v>160</v>
      </c>
      <c r="B10" s="158"/>
      <c r="C10" s="161"/>
      <c r="D10" s="161"/>
      <c r="E10" s="129">
        <f>SUM(E11:E14)</f>
        <v>0</v>
      </c>
      <c r="F10" s="129">
        <f>SUM(F11:F14)</f>
        <v>0</v>
      </c>
    </row>
    <row r="11" spans="1:6" ht="12.75" x14ac:dyDescent="0.2">
      <c r="A11" s="162"/>
      <c r="B11" s="159" t="s">
        <v>161</v>
      </c>
      <c r="C11" s="160"/>
      <c r="D11" s="160"/>
      <c r="E11" s="130">
        <v>0</v>
      </c>
      <c r="F11" s="130">
        <v>0</v>
      </c>
    </row>
    <row r="12" spans="1:6" ht="12.75" x14ac:dyDescent="0.2">
      <c r="A12" s="162"/>
      <c r="B12" s="159" t="s">
        <v>162</v>
      </c>
      <c r="C12" s="160"/>
      <c r="D12" s="160"/>
      <c r="E12" s="130">
        <v>0</v>
      </c>
      <c r="F12" s="130">
        <v>0</v>
      </c>
    </row>
    <row r="13" spans="1:6" ht="12.75" x14ac:dyDescent="0.2">
      <c r="A13" s="162"/>
      <c r="B13" s="159" t="s">
        <v>158</v>
      </c>
      <c r="C13" s="160"/>
      <c r="D13" s="160"/>
      <c r="E13" s="130">
        <v>0</v>
      </c>
      <c r="F13" s="130">
        <v>0</v>
      </c>
    </row>
    <row r="14" spans="1:6" ht="12.75" x14ac:dyDescent="0.2">
      <c r="A14" s="162"/>
      <c r="B14" s="159" t="s">
        <v>159</v>
      </c>
      <c r="C14" s="160"/>
      <c r="D14" s="160"/>
      <c r="E14" s="130">
        <v>0</v>
      </c>
      <c r="F14" s="130">
        <v>0</v>
      </c>
    </row>
    <row r="15" spans="1:6" ht="11.25" customHeight="1" x14ac:dyDescent="0.2">
      <c r="A15" s="162"/>
      <c r="B15" s="159"/>
      <c r="C15" s="160"/>
      <c r="D15" s="160"/>
      <c r="E15" s="130"/>
      <c r="F15" s="130"/>
    </row>
    <row r="16" spans="1:6" ht="12.75" x14ac:dyDescent="0.2">
      <c r="A16" s="162"/>
      <c r="B16" s="163" t="s">
        <v>163</v>
      </c>
      <c r="C16" s="161"/>
      <c r="D16" s="161"/>
      <c r="E16" s="129">
        <f>SUM(E10+E5)</f>
        <v>0</v>
      </c>
      <c r="F16" s="129">
        <f>SUM(F10+F5)</f>
        <v>0</v>
      </c>
    </row>
    <row r="17" spans="1:6" ht="12.75" x14ac:dyDescent="0.2">
      <c r="A17" s="155"/>
      <c r="B17" s="156" t="s">
        <v>164</v>
      </c>
      <c r="C17" s="160"/>
      <c r="D17" s="160"/>
      <c r="E17" s="130"/>
      <c r="F17" s="130"/>
    </row>
    <row r="18" spans="1:6" ht="12.75" x14ac:dyDescent="0.2">
      <c r="A18" s="157" t="s">
        <v>156</v>
      </c>
      <c r="B18" s="158"/>
      <c r="C18" s="160"/>
      <c r="D18" s="160"/>
      <c r="E18" s="129">
        <f>SUM(E19:E21)</f>
        <v>0</v>
      </c>
      <c r="F18" s="129">
        <f>SUM(F19:F21)</f>
        <v>0</v>
      </c>
    </row>
    <row r="19" spans="1:6" ht="12.75" x14ac:dyDescent="0.2">
      <c r="A19" s="155"/>
      <c r="B19" s="159" t="s">
        <v>157</v>
      </c>
      <c r="C19" s="160"/>
      <c r="D19" s="160"/>
      <c r="E19" s="130">
        <v>0</v>
      </c>
      <c r="F19" s="130">
        <v>0</v>
      </c>
    </row>
    <row r="20" spans="1:6" ht="12.75" x14ac:dyDescent="0.2">
      <c r="A20" s="155"/>
      <c r="B20" s="159" t="s">
        <v>158</v>
      </c>
      <c r="C20" s="160"/>
      <c r="D20" s="160"/>
      <c r="E20" s="130">
        <v>0</v>
      </c>
      <c r="F20" s="130">
        <v>0</v>
      </c>
    </row>
    <row r="21" spans="1:6" ht="12.75" x14ac:dyDescent="0.2">
      <c r="A21" s="155"/>
      <c r="B21" s="159" t="s">
        <v>159</v>
      </c>
      <c r="C21" s="160"/>
      <c r="D21" s="160"/>
      <c r="E21" s="130">
        <v>0</v>
      </c>
      <c r="F21" s="130">
        <v>0</v>
      </c>
    </row>
    <row r="22" spans="1:6" ht="11.25" customHeight="1" x14ac:dyDescent="0.2">
      <c r="A22" s="155"/>
      <c r="B22" s="159"/>
      <c r="C22" s="160"/>
      <c r="D22" s="160"/>
      <c r="E22" s="130"/>
      <c r="F22" s="130"/>
    </row>
    <row r="23" spans="1:6" ht="12.75" x14ac:dyDescent="0.2">
      <c r="A23" s="157" t="s">
        <v>160</v>
      </c>
      <c r="B23" s="158"/>
      <c r="C23" s="123"/>
      <c r="D23" s="123"/>
      <c r="E23" s="129">
        <f>SUM(E24:E27)</f>
        <v>0</v>
      </c>
      <c r="F23" s="129">
        <f>SUM(F24:F27)</f>
        <v>0</v>
      </c>
    </row>
    <row r="24" spans="1:6" ht="12.75" x14ac:dyDescent="0.2">
      <c r="A24" s="162"/>
      <c r="B24" s="159" t="s">
        <v>161</v>
      </c>
      <c r="C24" s="124"/>
      <c r="D24" s="124"/>
      <c r="E24" s="130">
        <v>0</v>
      </c>
      <c r="F24" s="130">
        <v>0</v>
      </c>
    </row>
    <row r="25" spans="1:6" ht="12.75" x14ac:dyDescent="0.2">
      <c r="A25" s="162"/>
      <c r="B25" s="159" t="s">
        <v>162</v>
      </c>
      <c r="C25" s="124"/>
      <c r="D25" s="124"/>
      <c r="E25" s="130">
        <v>0</v>
      </c>
      <c r="F25" s="130">
        <v>0</v>
      </c>
    </row>
    <row r="26" spans="1:6" ht="12.75" x14ac:dyDescent="0.2">
      <c r="A26" s="162"/>
      <c r="B26" s="159" t="s">
        <v>158</v>
      </c>
      <c r="C26" s="124"/>
      <c r="D26" s="124"/>
      <c r="E26" s="130">
        <v>0</v>
      </c>
      <c r="F26" s="130">
        <v>0</v>
      </c>
    </row>
    <row r="27" spans="1:6" ht="12.75" x14ac:dyDescent="0.2">
      <c r="A27" s="162"/>
      <c r="B27" s="159" t="s">
        <v>159</v>
      </c>
      <c r="C27" s="124"/>
      <c r="D27" s="124"/>
      <c r="E27" s="130">
        <v>0</v>
      </c>
      <c r="F27" s="130">
        <v>0</v>
      </c>
    </row>
    <row r="28" spans="1:6" ht="11.25" customHeight="1" x14ac:dyDescent="0.2">
      <c r="A28" s="162"/>
      <c r="B28" s="159"/>
      <c r="C28" s="124"/>
      <c r="D28" s="124"/>
      <c r="E28" s="130"/>
      <c r="F28" s="130"/>
    </row>
    <row r="29" spans="1:6" ht="12.75" x14ac:dyDescent="0.2">
      <c r="A29" s="162"/>
      <c r="B29" s="163" t="s">
        <v>165</v>
      </c>
      <c r="C29" s="123"/>
      <c r="D29" s="123"/>
      <c r="E29" s="129">
        <f>SUM(E18+E23)</f>
        <v>0</v>
      </c>
      <c r="F29" s="129">
        <f>SUM(F18+F23)</f>
        <v>0</v>
      </c>
    </row>
    <row r="30" spans="1:6" ht="11.25" customHeight="1" x14ac:dyDescent="0.2">
      <c r="A30" s="162"/>
      <c r="B30" s="163"/>
      <c r="C30" s="123"/>
      <c r="D30" s="123"/>
      <c r="E30" s="129"/>
      <c r="F30" s="129"/>
    </row>
    <row r="31" spans="1:6" ht="12.75" x14ac:dyDescent="0.2">
      <c r="A31" s="164" t="s">
        <v>166</v>
      </c>
      <c r="B31" s="165"/>
      <c r="C31" s="123"/>
      <c r="D31" s="123"/>
      <c r="E31" s="129">
        <v>2175869.64</v>
      </c>
      <c r="F31" s="129">
        <v>751070.76</v>
      </c>
    </row>
    <row r="32" spans="1:6" ht="11.25" customHeight="1" x14ac:dyDescent="0.2">
      <c r="A32" s="164"/>
      <c r="B32" s="165"/>
      <c r="C32" s="123"/>
      <c r="D32" s="123"/>
      <c r="E32" s="129"/>
      <c r="F32" s="129"/>
    </row>
    <row r="33" spans="1:7" ht="12.75" x14ac:dyDescent="0.2">
      <c r="A33" s="155"/>
      <c r="B33" s="158" t="s">
        <v>167</v>
      </c>
      <c r="C33" s="123"/>
      <c r="D33" s="123"/>
      <c r="E33" s="129">
        <f>SUM(E31+E3)</f>
        <v>2175869.64</v>
      </c>
      <c r="F33" s="129">
        <f>SUM(F31+F3)</f>
        <v>751070.76</v>
      </c>
    </row>
    <row r="34" spans="1:7" ht="12.75" x14ac:dyDescent="0.2">
      <c r="A34" s="166"/>
      <c r="B34" s="167"/>
      <c r="C34" s="168"/>
      <c r="D34" s="168"/>
      <c r="E34" s="168"/>
      <c r="F34" s="168"/>
    </row>
    <row r="35" spans="1:7" x14ac:dyDescent="0.2">
      <c r="A35" s="659"/>
      <c r="B35" s="659"/>
      <c r="C35" s="659"/>
      <c r="D35" s="659"/>
      <c r="E35" s="659"/>
      <c r="F35" s="659"/>
    </row>
    <row r="36" spans="1:7" x14ac:dyDescent="0.2">
      <c r="A36" s="148" t="s">
        <v>58</v>
      </c>
    </row>
    <row r="42" spans="1:7" x14ac:dyDescent="0.2">
      <c r="B42" s="660" t="s">
        <v>146</v>
      </c>
      <c r="C42" s="660"/>
      <c r="D42" s="661" t="s">
        <v>64</v>
      </c>
      <c r="E42" s="661"/>
      <c r="F42" s="661"/>
    </row>
    <row r="43" spans="1:7" ht="12.75" customHeight="1" x14ac:dyDescent="0.2">
      <c r="B43" s="649" t="s">
        <v>59</v>
      </c>
      <c r="C43" s="649"/>
      <c r="D43" s="649" t="s">
        <v>62</v>
      </c>
      <c r="E43" s="649"/>
      <c r="F43" s="649"/>
      <c r="G43" s="25"/>
    </row>
    <row r="44" spans="1:7" ht="12.75" customHeight="1" x14ac:dyDescent="0.2">
      <c r="B44" s="649" t="s">
        <v>60</v>
      </c>
      <c r="C44" s="649"/>
      <c r="D44" s="649" t="s">
        <v>63</v>
      </c>
      <c r="E44" s="649"/>
      <c r="F44" s="649"/>
      <c r="G44" s="25"/>
    </row>
    <row r="45" spans="1:7" ht="12.75" x14ac:dyDescent="0.2">
      <c r="B45" s="114"/>
      <c r="C45" s="114"/>
      <c r="D45" s="114"/>
      <c r="E45" s="114"/>
      <c r="F45" s="114"/>
      <c r="G45" s="114"/>
    </row>
  </sheetData>
  <sheetProtection formatCells="0" formatColumns="0" formatRows="0" autoFilter="0"/>
  <mergeCells count="8">
    <mergeCell ref="A1:F1"/>
    <mergeCell ref="A35:F35"/>
    <mergeCell ref="B43:C43"/>
    <mergeCell ref="B44:C44"/>
    <mergeCell ref="B42:C42"/>
    <mergeCell ref="D42:F42"/>
    <mergeCell ref="D43:F43"/>
    <mergeCell ref="D44:F44"/>
  </mergeCells>
  <pageMargins left="0.70866141732283472" right="0.70866141732283472" top="0.74803149606299213" bottom="0.74803149606299213" header="0.31496062992125984" footer="0.31496062992125984"/>
  <pageSetup scale="93" firstPageNumber="6" orientation="landscape" useFirstPageNumber="1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zoomScaleNormal="100" workbookViewId="0">
      <selection activeCell="B44" sqref="B44"/>
    </sheetView>
  </sheetViews>
  <sheetFormatPr baseColWidth="10" defaultRowHeight="11.25" x14ac:dyDescent="0.2"/>
  <cols>
    <col min="1" max="1" width="1" style="108" customWidth="1"/>
    <col min="2" max="2" width="70.83203125" style="108" customWidth="1"/>
    <col min="3" max="3" width="18.83203125" style="108" customWidth="1"/>
    <col min="4" max="4" width="17.83203125" style="108" customWidth="1"/>
    <col min="5" max="7" width="18.83203125" style="108" customWidth="1"/>
    <col min="8" max="16384" width="12" style="108"/>
  </cols>
  <sheetData>
    <row r="1" spans="1:7" ht="48" customHeight="1" x14ac:dyDescent="0.2">
      <c r="A1" s="652" t="s">
        <v>847</v>
      </c>
      <c r="B1" s="653"/>
      <c r="C1" s="653"/>
      <c r="D1" s="653"/>
      <c r="E1" s="653"/>
      <c r="F1" s="653"/>
      <c r="G1" s="654"/>
    </row>
    <row r="2" spans="1:7" ht="38.25" x14ac:dyDescent="0.2">
      <c r="A2" s="115"/>
      <c r="B2" s="116" t="s">
        <v>122</v>
      </c>
      <c r="C2" s="117" t="s">
        <v>141</v>
      </c>
      <c r="D2" s="117" t="s">
        <v>142</v>
      </c>
      <c r="E2" s="117" t="s">
        <v>143</v>
      </c>
      <c r="F2" s="117" t="s">
        <v>144</v>
      </c>
      <c r="G2" s="117" t="s">
        <v>145</v>
      </c>
    </row>
    <row r="3" spans="1:7" ht="12.75" x14ac:dyDescent="0.2">
      <c r="A3" s="118"/>
      <c r="B3" s="119"/>
      <c r="C3" s="120"/>
      <c r="D3" s="120"/>
      <c r="E3" s="120"/>
      <c r="F3" s="120"/>
      <c r="G3" s="121"/>
    </row>
    <row r="4" spans="1:7" ht="12.75" x14ac:dyDescent="0.2">
      <c r="A4" s="122" t="s">
        <v>0</v>
      </c>
      <c r="B4" s="111"/>
      <c r="C4" s="129">
        <f>SUM(C6+C15)</f>
        <v>70302047.479999989</v>
      </c>
      <c r="D4" s="129">
        <f>SUM(D6+D15)</f>
        <v>53154863.819999993</v>
      </c>
      <c r="E4" s="129">
        <f>SUM(E6+E15)</f>
        <v>50763530.290000007</v>
      </c>
      <c r="F4" s="129">
        <f>SUM(F6+F15)</f>
        <v>72693381.009999976</v>
      </c>
      <c r="G4" s="129">
        <f>SUM(G6+G15)</f>
        <v>2391333.5299999844</v>
      </c>
    </row>
    <row r="5" spans="1:7" ht="12.75" x14ac:dyDescent="0.2">
      <c r="A5" s="122"/>
      <c r="B5" s="111"/>
      <c r="C5" s="130"/>
      <c r="D5" s="130"/>
      <c r="E5" s="130"/>
      <c r="F5" s="130"/>
      <c r="G5" s="130"/>
    </row>
    <row r="6" spans="1:7" ht="12.75" x14ac:dyDescent="0.2">
      <c r="A6" s="125">
        <v>1100</v>
      </c>
      <c r="B6" s="112" t="s">
        <v>2</v>
      </c>
      <c r="C6" s="129">
        <f>SUM(C7:C13)</f>
        <v>7998321.7300000004</v>
      </c>
      <c r="D6" s="129">
        <f>SUM(D7:D13)</f>
        <v>49479697.379999995</v>
      </c>
      <c r="E6" s="129">
        <f>SUM(E7:E13)</f>
        <v>50318583.450000003</v>
      </c>
      <c r="F6" s="129">
        <f>SUM(F7:F13)</f>
        <v>7159435.6599999908</v>
      </c>
      <c r="G6" s="129">
        <f>SUM(G7:G13)</f>
        <v>-838886.07000000949</v>
      </c>
    </row>
    <row r="7" spans="1:7" ht="12.75" x14ac:dyDescent="0.2">
      <c r="A7" s="125">
        <v>1110</v>
      </c>
      <c r="B7" s="113" t="s">
        <v>4</v>
      </c>
      <c r="C7" s="130">
        <v>6749868.6500000004</v>
      </c>
      <c r="D7" s="130">
        <v>39838573.909999996</v>
      </c>
      <c r="E7" s="130">
        <v>39674130.450000003</v>
      </c>
      <c r="F7" s="130">
        <f>C7+D7-E7</f>
        <v>6914312.109999992</v>
      </c>
      <c r="G7" s="130">
        <f t="shared" ref="G7:G13" si="0">F7-C7</f>
        <v>164443.45999999158</v>
      </c>
    </row>
    <row r="8" spans="1:7" ht="12.75" x14ac:dyDescent="0.2">
      <c r="A8" s="125">
        <v>1120</v>
      </c>
      <c r="B8" s="113" t="s">
        <v>6</v>
      </c>
      <c r="C8" s="130">
        <v>1331.64</v>
      </c>
      <c r="D8" s="130">
        <v>5681379.3799999999</v>
      </c>
      <c r="E8" s="130">
        <v>5656578.8799999999</v>
      </c>
      <c r="F8" s="130">
        <f t="shared" ref="F8:F13" si="1">C8+D8-E8</f>
        <v>26132.139999999665</v>
      </c>
      <c r="G8" s="130">
        <f t="shared" si="0"/>
        <v>24800.499999999665</v>
      </c>
    </row>
    <row r="9" spans="1:7" ht="12.75" x14ac:dyDescent="0.2">
      <c r="A9" s="125">
        <v>1130</v>
      </c>
      <c r="B9" s="113" t="s">
        <v>8</v>
      </c>
      <c r="C9" s="130">
        <v>1247121.44</v>
      </c>
      <c r="D9" s="130">
        <v>3959744.09</v>
      </c>
      <c r="E9" s="130">
        <v>4987874.12</v>
      </c>
      <c r="F9" s="130">
        <f t="shared" si="1"/>
        <v>218991.40999999922</v>
      </c>
      <c r="G9" s="130">
        <f t="shared" si="0"/>
        <v>-1028130.0300000007</v>
      </c>
    </row>
    <row r="10" spans="1:7" ht="12.75" x14ac:dyDescent="0.2">
      <c r="A10" s="125">
        <v>1140</v>
      </c>
      <c r="B10" s="113" t="s">
        <v>10</v>
      </c>
      <c r="C10" s="130">
        <v>0</v>
      </c>
      <c r="D10" s="130">
        <v>0</v>
      </c>
      <c r="E10" s="130">
        <v>0</v>
      </c>
      <c r="F10" s="130">
        <f t="shared" si="1"/>
        <v>0</v>
      </c>
      <c r="G10" s="130">
        <f t="shared" si="0"/>
        <v>0</v>
      </c>
    </row>
    <row r="11" spans="1:7" ht="12.75" x14ac:dyDescent="0.2">
      <c r="A11" s="125">
        <v>1150</v>
      </c>
      <c r="B11" s="113" t="s">
        <v>12</v>
      </c>
      <c r="C11" s="130">
        <v>0</v>
      </c>
      <c r="D11" s="130">
        <v>0</v>
      </c>
      <c r="E11" s="130">
        <v>0</v>
      </c>
      <c r="F11" s="130">
        <f t="shared" si="1"/>
        <v>0</v>
      </c>
      <c r="G11" s="130">
        <f t="shared" si="0"/>
        <v>0</v>
      </c>
    </row>
    <row r="12" spans="1:7" ht="12.75" x14ac:dyDescent="0.2">
      <c r="A12" s="125">
        <v>1160</v>
      </c>
      <c r="B12" s="113" t="s">
        <v>14</v>
      </c>
      <c r="C12" s="130">
        <v>0</v>
      </c>
      <c r="D12" s="130">
        <v>0</v>
      </c>
      <c r="E12" s="130">
        <v>0</v>
      </c>
      <c r="F12" s="130">
        <f t="shared" si="1"/>
        <v>0</v>
      </c>
      <c r="G12" s="130">
        <f t="shared" si="0"/>
        <v>0</v>
      </c>
    </row>
    <row r="13" spans="1:7" ht="12.75" x14ac:dyDescent="0.2">
      <c r="A13" s="125">
        <v>1190</v>
      </c>
      <c r="B13" s="113" t="s">
        <v>16</v>
      </c>
      <c r="C13" s="130">
        <v>0</v>
      </c>
      <c r="D13" s="130">
        <v>0</v>
      </c>
      <c r="E13" s="130">
        <v>0</v>
      </c>
      <c r="F13" s="130">
        <f t="shared" si="1"/>
        <v>0</v>
      </c>
      <c r="G13" s="130">
        <f t="shared" si="0"/>
        <v>0</v>
      </c>
    </row>
    <row r="14" spans="1:7" ht="12.75" x14ac:dyDescent="0.2">
      <c r="A14" s="125"/>
      <c r="B14" s="113"/>
      <c r="C14" s="129"/>
      <c r="D14" s="129"/>
      <c r="E14" s="129"/>
      <c r="F14" s="129"/>
      <c r="G14" s="129"/>
    </row>
    <row r="15" spans="1:7" ht="12.75" x14ac:dyDescent="0.2">
      <c r="A15" s="125">
        <v>1200</v>
      </c>
      <c r="B15" s="112" t="s">
        <v>21</v>
      </c>
      <c r="C15" s="129">
        <f>SUM(C16:C24)</f>
        <v>62303725.749999993</v>
      </c>
      <c r="D15" s="129">
        <f>SUM(D16:D24)</f>
        <v>3675166.44</v>
      </c>
      <c r="E15" s="129">
        <f>SUM(E16:E24)</f>
        <v>444946.84</v>
      </c>
      <c r="F15" s="129">
        <f>SUM(F16:F24)</f>
        <v>65533945.349999987</v>
      </c>
      <c r="G15" s="129">
        <f>SUM(G16:G24)</f>
        <v>3230219.599999994</v>
      </c>
    </row>
    <row r="16" spans="1:7" ht="12.75" x14ac:dyDescent="0.2">
      <c r="A16" s="125">
        <v>1210</v>
      </c>
      <c r="B16" s="113" t="s">
        <v>22</v>
      </c>
      <c r="C16" s="130">
        <v>0</v>
      </c>
      <c r="D16" s="130">
        <v>0</v>
      </c>
      <c r="E16" s="130">
        <v>0</v>
      </c>
      <c r="F16" s="130">
        <f>C16+D16-E16</f>
        <v>0</v>
      </c>
      <c r="G16" s="130">
        <f t="shared" ref="G16:G24" si="2">F16-C16</f>
        <v>0</v>
      </c>
    </row>
    <row r="17" spans="1:7" ht="12.75" x14ac:dyDescent="0.2">
      <c r="A17" s="125">
        <v>1220</v>
      </c>
      <c r="B17" s="113" t="s">
        <v>24</v>
      </c>
      <c r="C17" s="131">
        <v>0</v>
      </c>
      <c r="D17" s="131">
        <v>0</v>
      </c>
      <c r="E17" s="131">
        <v>0</v>
      </c>
      <c r="F17" s="131">
        <f t="shared" ref="F17:F24" si="3">C17+D17-E17</f>
        <v>0</v>
      </c>
      <c r="G17" s="131">
        <f t="shared" si="2"/>
        <v>0</v>
      </c>
    </row>
    <row r="18" spans="1:7" ht="12.75" x14ac:dyDescent="0.2">
      <c r="A18" s="125">
        <v>1230</v>
      </c>
      <c r="B18" s="113" t="s">
        <v>26</v>
      </c>
      <c r="C18" s="130">
        <v>43536236.119999997</v>
      </c>
      <c r="D18" s="130">
        <v>3675166.44</v>
      </c>
      <c r="E18" s="130">
        <v>444946.84</v>
      </c>
      <c r="F18" s="131">
        <f t="shared" si="3"/>
        <v>46766455.719999991</v>
      </c>
      <c r="G18" s="131">
        <f t="shared" si="2"/>
        <v>3230219.599999994</v>
      </c>
    </row>
    <row r="19" spans="1:7" ht="12.75" x14ac:dyDescent="0.2">
      <c r="A19" s="125">
        <v>1240</v>
      </c>
      <c r="B19" s="113" t="s">
        <v>28</v>
      </c>
      <c r="C19" s="130">
        <v>31902813.059999999</v>
      </c>
      <c r="D19" s="130">
        <v>0</v>
      </c>
      <c r="E19" s="130">
        <v>0</v>
      </c>
      <c r="F19" s="130">
        <f t="shared" si="3"/>
        <v>31902813.059999999</v>
      </c>
      <c r="G19" s="130">
        <f t="shared" si="2"/>
        <v>0</v>
      </c>
    </row>
    <row r="20" spans="1:7" ht="12.75" x14ac:dyDescent="0.2">
      <c r="A20" s="125">
        <v>1250</v>
      </c>
      <c r="B20" s="113" t="s">
        <v>30</v>
      </c>
      <c r="C20" s="130">
        <v>0</v>
      </c>
      <c r="D20" s="130">
        <v>0</v>
      </c>
      <c r="E20" s="130">
        <v>0</v>
      </c>
      <c r="F20" s="130">
        <f t="shared" si="3"/>
        <v>0</v>
      </c>
      <c r="G20" s="130">
        <f t="shared" si="2"/>
        <v>0</v>
      </c>
    </row>
    <row r="21" spans="1:7" ht="12.75" x14ac:dyDescent="0.2">
      <c r="A21" s="125">
        <v>1260</v>
      </c>
      <c r="B21" s="113" t="s">
        <v>32</v>
      </c>
      <c r="C21" s="130">
        <v>-13135323.43</v>
      </c>
      <c r="D21" s="130">
        <v>0</v>
      </c>
      <c r="E21" s="130">
        <v>0</v>
      </c>
      <c r="F21" s="130">
        <f t="shared" si="3"/>
        <v>-13135323.43</v>
      </c>
      <c r="G21" s="130">
        <f t="shared" si="2"/>
        <v>0</v>
      </c>
    </row>
    <row r="22" spans="1:7" ht="12.75" x14ac:dyDescent="0.2">
      <c r="A22" s="125">
        <v>1270</v>
      </c>
      <c r="B22" s="113" t="s">
        <v>34</v>
      </c>
      <c r="C22" s="130">
        <v>0</v>
      </c>
      <c r="D22" s="130">
        <v>0</v>
      </c>
      <c r="E22" s="130">
        <v>0</v>
      </c>
      <c r="F22" s="130">
        <f t="shared" si="3"/>
        <v>0</v>
      </c>
      <c r="G22" s="130">
        <f t="shared" si="2"/>
        <v>0</v>
      </c>
    </row>
    <row r="23" spans="1:7" ht="12.75" x14ac:dyDescent="0.2">
      <c r="A23" s="125">
        <v>1280</v>
      </c>
      <c r="B23" s="113" t="s">
        <v>36</v>
      </c>
      <c r="C23" s="130">
        <v>0</v>
      </c>
      <c r="D23" s="130">
        <v>0</v>
      </c>
      <c r="E23" s="130">
        <v>0</v>
      </c>
      <c r="F23" s="130">
        <f t="shared" si="3"/>
        <v>0</v>
      </c>
      <c r="G23" s="130">
        <f t="shared" si="2"/>
        <v>0</v>
      </c>
    </row>
    <row r="24" spans="1:7" ht="12.75" x14ac:dyDescent="0.2">
      <c r="A24" s="125">
        <v>1290</v>
      </c>
      <c r="B24" s="113" t="s">
        <v>37</v>
      </c>
      <c r="C24" s="130">
        <v>0</v>
      </c>
      <c r="D24" s="130">
        <v>0</v>
      </c>
      <c r="E24" s="130">
        <v>0</v>
      </c>
      <c r="F24" s="130">
        <f t="shared" si="3"/>
        <v>0</v>
      </c>
      <c r="G24" s="130">
        <f t="shared" si="2"/>
        <v>0</v>
      </c>
    </row>
    <row r="25" spans="1:7" ht="12.75" x14ac:dyDescent="0.2">
      <c r="A25" s="126"/>
      <c r="B25" s="127"/>
      <c r="C25" s="128"/>
      <c r="D25" s="128"/>
      <c r="E25" s="128"/>
      <c r="F25" s="128"/>
      <c r="G25" s="128"/>
    </row>
    <row r="26" spans="1:7" x14ac:dyDescent="0.2">
      <c r="B26" s="663"/>
      <c r="C26" s="663"/>
      <c r="D26" s="663"/>
      <c r="E26" s="663"/>
      <c r="F26" s="663"/>
      <c r="G26" s="663"/>
    </row>
    <row r="27" spans="1:7" x14ac:dyDescent="0.2">
      <c r="B27" s="108" t="s">
        <v>58</v>
      </c>
    </row>
    <row r="33" spans="2:7" x14ac:dyDescent="0.2">
      <c r="B33" s="662" t="s">
        <v>146</v>
      </c>
      <c r="C33" s="662"/>
      <c r="D33" s="662" t="s">
        <v>148</v>
      </c>
      <c r="E33" s="662"/>
      <c r="F33" s="662"/>
      <c r="G33" s="662"/>
    </row>
    <row r="34" spans="2:7" ht="11.25" customHeight="1" x14ac:dyDescent="0.2">
      <c r="B34" s="649" t="s">
        <v>59</v>
      </c>
      <c r="C34" s="649"/>
      <c r="D34" s="649" t="s">
        <v>62</v>
      </c>
      <c r="E34" s="649"/>
      <c r="F34" s="649"/>
      <c r="G34" s="649"/>
    </row>
    <row r="35" spans="2:7" ht="11.25" customHeight="1" x14ac:dyDescent="0.2">
      <c r="B35" s="649" t="s">
        <v>60</v>
      </c>
      <c r="C35" s="649"/>
      <c r="D35" s="649" t="s">
        <v>63</v>
      </c>
      <c r="E35" s="649"/>
      <c r="F35" s="649"/>
      <c r="G35" s="649"/>
    </row>
    <row r="36" spans="2:7" ht="12.75" x14ac:dyDescent="0.2">
      <c r="B36" s="114"/>
      <c r="C36" s="114"/>
      <c r="D36" s="114"/>
      <c r="E36" s="114"/>
      <c r="F36" s="114"/>
      <c r="G36" s="114"/>
    </row>
  </sheetData>
  <sheetProtection formatCells="0" formatColumns="0" formatRows="0" autoFilter="0"/>
  <mergeCells count="8">
    <mergeCell ref="D35:G35"/>
    <mergeCell ref="B35:C35"/>
    <mergeCell ref="B33:C33"/>
    <mergeCell ref="D33:G33"/>
    <mergeCell ref="A1:G1"/>
    <mergeCell ref="B26:G26"/>
    <mergeCell ref="B34:C34"/>
    <mergeCell ref="D34:G34"/>
  </mergeCells>
  <pageMargins left="0.70866141732283472" right="0.70866141732283472" top="0.74803149606299213" bottom="0.74803149606299213" header="0.31496062992125984" footer="0.31496062992125984"/>
  <pageSetup scale="94" firstPageNumber="5" orientation="landscape" useFirstPageNumber="1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zoomScale="85" zoomScaleNormal="85" workbookViewId="0">
      <selection activeCell="B9" sqref="B9"/>
    </sheetView>
  </sheetViews>
  <sheetFormatPr baseColWidth="10" defaultColWidth="12" defaultRowHeight="12.75" x14ac:dyDescent="0.2"/>
  <cols>
    <col min="1" max="1" width="115.6640625" style="33" customWidth="1"/>
    <col min="2" max="2" width="22.33203125" style="34" customWidth="1"/>
    <col min="3" max="3" width="24.1640625" style="34" customWidth="1"/>
    <col min="4" max="4" width="19.83203125" style="34" customWidth="1"/>
    <col min="5" max="5" width="20.33203125" style="34" customWidth="1"/>
    <col min="6" max="6" width="14.83203125" style="34" bestFit="1" customWidth="1"/>
    <col min="7" max="16384" width="12" style="16"/>
  </cols>
  <sheetData>
    <row r="1" spans="1:6" ht="48" customHeight="1" x14ac:dyDescent="0.2">
      <c r="A1" s="652" t="s">
        <v>848</v>
      </c>
      <c r="B1" s="653"/>
      <c r="C1" s="653"/>
      <c r="D1" s="653"/>
      <c r="E1" s="653"/>
      <c r="F1" s="654"/>
    </row>
    <row r="2" spans="1:6" s="33" customFormat="1" ht="93.75" customHeight="1" x14ac:dyDescent="0.2">
      <c r="A2" s="88" t="s">
        <v>122</v>
      </c>
      <c r="B2" s="89" t="s">
        <v>123</v>
      </c>
      <c r="C2" s="89" t="s">
        <v>124</v>
      </c>
      <c r="D2" s="89" t="s">
        <v>125</v>
      </c>
      <c r="E2" s="89" t="s">
        <v>126</v>
      </c>
      <c r="F2" s="89" t="s">
        <v>127</v>
      </c>
    </row>
    <row r="3" spans="1:6" s="33" customFormat="1" ht="9" customHeight="1" x14ac:dyDescent="0.2">
      <c r="A3" s="91"/>
      <c r="B3" s="550"/>
      <c r="C3" s="550"/>
      <c r="D3" s="550"/>
      <c r="E3" s="550"/>
      <c r="F3" s="90"/>
    </row>
    <row r="4" spans="1:6" x14ac:dyDescent="0.2">
      <c r="A4" s="92" t="s">
        <v>128</v>
      </c>
      <c r="B4" s="554">
        <f>+B5+B6+B7</f>
        <v>72264320.780000001</v>
      </c>
      <c r="C4" s="553"/>
      <c r="D4" s="553"/>
      <c r="E4" s="553"/>
      <c r="F4" s="142">
        <f>+B4</f>
        <v>72264320.780000001</v>
      </c>
    </row>
    <row r="5" spans="1:6" x14ac:dyDescent="0.2">
      <c r="A5" s="93" t="s">
        <v>44</v>
      </c>
      <c r="B5" s="553">
        <v>72264320.780000001</v>
      </c>
      <c r="C5" s="553"/>
      <c r="D5" s="553"/>
      <c r="E5" s="553"/>
      <c r="F5" s="77">
        <f>+B5</f>
        <v>72264320.780000001</v>
      </c>
    </row>
    <row r="6" spans="1:6" x14ac:dyDescent="0.2">
      <c r="A6" s="93" t="s">
        <v>45</v>
      </c>
      <c r="B6" s="553">
        <v>0</v>
      </c>
      <c r="C6" s="553"/>
      <c r="D6" s="553"/>
      <c r="E6" s="553"/>
      <c r="F6" s="77">
        <f>+B6</f>
        <v>0</v>
      </c>
    </row>
    <row r="7" spans="1:6" x14ac:dyDescent="0.2">
      <c r="A7" s="93" t="s">
        <v>46</v>
      </c>
      <c r="B7" s="553">
        <v>0</v>
      </c>
      <c r="C7" s="553"/>
      <c r="D7" s="553"/>
      <c r="E7" s="553"/>
      <c r="F7" s="77">
        <f>+B7</f>
        <v>0</v>
      </c>
    </row>
    <row r="8" spans="1:6" ht="9" customHeight="1" x14ac:dyDescent="0.2">
      <c r="A8" s="93"/>
      <c r="B8" s="553"/>
      <c r="C8" s="553"/>
      <c r="D8" s="553"/>
      <c r="E8" s="553"/>
      <c r="F8" s="77"/>
    </row>
    <row r="9" spans="1:6" x14ac:dyDescent="0.2">
      <c r="A9" s="92" t="s">
        <v>129</v>
      </c>
      <c r="B9" s="553"/>
      <c r="C9" s="554">
        <f>+C11+C12+C13+C14</f>
        <v>-949794.87</v>
      </c>
      <c r="D9" s="554">
        <f>+D10</f>
        <v>-3188348.07</v>
      </c>
      <c r="E9" s="553"/>
      <c r="F9" s="142">
        <f>+C9+D9</f>
        <v>-4138142.94</v>
      </c>
    </row>
    <row r="10" spans="1:6" x14ac:dyDescent="0.2">
      <c r="A10" s="93" t="s">
        <v>119</v>
      </c>
      <c r="B10" s="553"/>
      <c r="C10" s="553"/>
      <c r="D10" s="553">
        <v>-3188348.07</v>
      </c>
      <c r="E10" s="553"/>
      <c r="F10" s="77">
        <f>+D10</f>
        <v>-3188348.07</v>
      </c>
    </row>
    <row r="11" spans="1:6" x14ac:dyDescent="0.2">
      <c r="A11" s="93" t="s">
        <v>49</v>
      </c>
      <c r="B11" s="553"/>
      <c r="C11" s="553">
        <v>-949794.87</v>
      </c>
      <c r="D11" s="553"/>
      <c r="E11" s="553"/>
      <c r="F11" s="77">
        <f>+C11</f>
        <v>-949794.87</v>
      </c>
    </row>
    <row r="12" spans="1:6" x14ac:dyDescent="0.2">
      <c r="A12" s="93" t="s">
        <v>130</v>
      </c>
      <c r="B12" s="553"/>
      <c r="C12" s="553">
        <v>0</v>
      </c>
      <c r="D12" s="553"/>
      <c r="E12" s="553"/>
      <c r="F12" s="77">
        <f t="shared" ref="F12:F14" si="0">+C12</f>
        <v>0</v>
      </c>
    </row>
    <row r="13" spans="1:6" x14ac:dyDescent="0.2">
      <c r="A13" s="93" t="s">
        <v>51</v>
      </c>
      <c r="B13" s="553"/>
      <c r="C13" s="553">
        <v>0</v>
      </c>
      <c r="D13" s="553"/>
      <c r="E13" s="553"/>
      <c r="F13" s="77">
        <f t="shared" si="0"/>
        <v>0</v>
      </c>
    </row>
    <row r="14" spans="1:6" x14ac:dyDescent="0.2">
      <c r="A14" s="93" t="s">
        <v>52</v>
      </c>
      <c r="B14" s="553"/>
      <c r="C14" s="553">
        <v>0</v>
      </c>
      <c r="D14" s="553"/>
      <c r="E14" s="553"/>
      <c r="F14" s="77">
        <f t="shared" si="0"/>
        <v>0</v>
      </c>
    </row>
    <row r="15" spans="1:6" ht="9" customHeight="1" x14ac:dyDescent="0.2">
      <c r="A15" s="93"/>
      <c r="B15" s="553"/>
      <c r="C15" s="553"/>
      <c r="D15" s="553"/>
      <c r="E15" s="553"/>
      <c r="F15" s="77"/>
    </row>
    <row r="16" spans="1:6" x14ac:dyDescent="0.2">
      <c r="A16" s="92" t="s">
        <v>131</v>
      </c>
      <c r="B16" s="553"/>
      <c r="C16" s="553"/>
      <c r="D16" s="553"/>
      <c r="E16" s="554">
        <f>+E17+E18</f>
        <v>0</v>
      </c>
      <c r="F16" s="142">
        <f>+E16</f>
        <v>0</v>
      </c>
    </row>
    <row r="17" spans="1:6" x14ac:dyDescent="0.2">
      <c r="A17" s="93" t="s">
        <v>54</v>
      </c>
      <c r="B17" s="553"/>
      <c r="C17" s="553"/>
      <c r="D17" s="553"/>
      <c r="E17" s="553">
        <v>0</v>
      </c>
      <c r="F17" s="77">
        <f>+E17</f>
        <v>0</v>
      </c>
    </row>
    <row r="18" spans="1:6" x14ac:dyDescent="0.2">
      <c r="A18" s="93" t="s">
        <v>55</v>
      </c>
      <c r="B18" s="553"/>
      <c r="C18" s="553"/>
      <c r="D18" s="553"/>
      <c r="E18" s="553">
        <v>0</v>
      </c>
      <c r="F18" s="77">
        <f>+E18</f>
        <v>0</v>
      </c>
    </row>
    <row r="19" spans="1:6" ht="9" customHeight="1" x14ac:dyDescent="0.2">
      <c r="A19" s="93"/>
      <c r="B19" s="553"/>
      <c r="C19" s="553"/>
      <c r="D19" s="553"/>
      <c r="E19" s="553"/>
      <c r="F19" s="77"/>
    </row>
    <row r="20" spans="1:6" x14ac:dyDescent="0.2">
      <c r="A20" s="94" t="s">
        <v>132</v>
      </c>
      <c r="B20" s="552">
        <f>+B4</f>
        <v>72264320.780000001</v>
      </c>
      <c r="C20" s="552">
        <f>+C9</f>
        <v>-949794.87</v>
      </c>
      <c r="D20" s="552">
        <f>+D9</f>
        <v>-3188348.07</v>
      </c>
      <c r="E20" s="552">
        <f>+E16</f>
        <v>0</v>
      </c>
      <c r="F20" s="143">
        <f>+B20+C20+D20+E20</f>
        <v>68126177.840000004</v>
      </c>
    </row>
    <row r="21" spans="1:6" ht="9" customHeight="1" x14ac:dyDescent="0.2">
      <c r="A21" s="92"/>
      <c r="B21" s="554"/>
      <c r="C21" s="554"/>
      <c r="D21" s="554"/>
      <c r="E21" s="554"/>
      <c r="F21" s="142"/>
    </row>
    <row r="22" spans="1:6" x14ac:dyDescent="0.2">
      <c r="A22" s="92" t="s">
        <v>133</v>
      </c>
      <c r="B22" s="554">
        <f>+B23+B24+B25</f>
        <v>807273.75</v>
      </c>
      <c r="C22" s="553"/>
      <c r="D22" s="553"/>
      <c r="E22" s="554"/>
      <c r="F22" s="142">
        <f>+B22</f>
        <v>807273.75</v>
      </c>
    </row>
    <row r="23" spans="1:6" x14ac:dyDescent="0.2">
      <c r="A23" s="93" t="s">
        <v>44</v>
      </c>
      <c r="B23" s="553">
        <v>807273.75</v>
      </c>
      <c r="C23" s="553"/>
      <c r="D23" s="553"/>
      <c r="E23" s="553"/>
      <c r="F23" s="77">
        <f>+B23</f>
        <v>807273.75</v>
      </c>
    </row>
    <row r="24" spans="1:6" x14ac:dyDescent="0.2">
      <c r="A24" s="93" t="s">
        <v>45</v>
      </c>
      <c r="B24" s="553">
        <v>0</v>
      </c>
      <c r="C24" s="553"/>
      <c r="D24" s="553"/>
      <c r="E24" s="553"/>
      <c r="F24" s="77">
        <f t="shared" ref="F24:F25" si="1">+B24</f>
        <v>0</v>
      </c>
    </row>
    <row r="25" spans="1:6" x14ac:dyDescent="0.2">
      <c r="A25" s="93" t="s">
        <v>46</v>
      </c>
      <c r="B25" s="553">
        <v>0</v>
      </c>
      <c r="C25" s="553"/>
      <c r="D25" s="553"/>
      <c r="E25" s="553"/>
      <c r="F25" s="77">
        <f t="shared" si="1"/>
        <v>0</v>
      </c>
    </row>
    <row r="26" spans="1:6" ht="9" customHeight="1" x14ac:dyDescent="0.2">
      <c r="A26" s="93"/>
      <c r="B26" s="553"/>
      <c r="C26" s="553"/>
      <c r="D26" s="553"/>
      <c r="E26" s="553"/>
      <c r="F26" s="77"/>
    </row>
    <row r="27" spans="1:6" x14ac:dyDescent="0.2">
      <c r="A27" s="92" t="s">
        <v>134</v>
      </c>
      <c r="B27" s="553"/>
      <c r="C27" s="554">
        <f>+C29</f>
        <v>-3741350.45</v>
      </c>
      <c r="D27" s="554">
        <f>+D28+D29+D30+D31+D32</f>
        <v>6750209.1099999994</v>
      </c>
      <c r="E27" s="554"/>
      <c r="F27" s="142">
        <f>+C27+D27</f>
        <v>3008858.6599999992</v>
      </c>
    </row>
    <row r="28" spans="1:6" x14ac:dyDescent="0.2">
      <c r="A28" s="93" t="s">
        <v>119</v>
      </c>
      <c r="B28" s="553"/>
      <c r="C28" s="553"/>
      <c r="D28" s="553">
        <v>3561861.04</v>
      </c>
      <c r="E28" s="553"/>
      <c r="F28" s="77">
        <f>+D28</f>
        <v>3561861.04</v>
      </c>
    </row>
    <row r="29" spans="1:6" x14ac:dyDescent="0.2">
      <c r="A29" s="93" t="s">
        <v>49</v>
      </c>
      <c r="B29" s="553"/>
      <c r="C29" s="553">
        <v>-3741350.45</v>
      </c>
      <c r="D29" s="553">
        <v>3188348.07</v>
      </c>
      <c r="E29" s="553"/>
      <c r="F29" s="77">
        <f>+C29+D29</f>
        <v>-553002.38000000035</v>
      </c>
    </row>
    <row r="30" spans="1:6" x14ac:dyDescent="0.2">
      <c r="A30" s="93" t="s">
        <v>130</v>
      </c>
      <c r="B30" s="553"/>
      <c r="C30" s="555"/>
      <c r="D30" s="555">
        <v>0</v>
      </c>
      <c r="E30" s="555"/>
      <c r="F30" s="77">
        <f>+D30</f>
        <v>0</v>
      </c>
    </row>
    <row r="31" spans="1:6" x14ac:dyDescent="0.2">
      <c r="A31" s="93" t="s">
        <v>51</v>
      </c>
      <c r="B31" s="553"/>
      <c r="C31" s="555"/>
      <c r="D31" s="555">
        <v>0</v>
      </c>
      <c r="E31" s="555"/>
      <c r="F31" s="77">
        <f>+D31</f>
        <v>0</v>
      </c>
    </row>
    <row r="32" spans="1:6" x14ac:dyDescent="0.2">
      <c r="A32" s="93" t="s">
        <v>52</v>
      </c>
      <c r="B32" s="553"/>
      <c r="C32" s="555"/>
      <c r="D32" s="555">
        <v>0</v>
      </c>
      <c r="E32" s="555"/>
      <c r="F32" s="77">
        <f>+D32</f>
        <v>0</v>
      </c>
    </row>
    <row r="33" spans="1:6" ht="9" customHeight="1" x14ac:dyDescent="0.2">
      <c r="A33" s="93"/>
      <c r="B33" s="553"/>
      <c r="C33" s="555"/>
      <c r="D33" s="555"/>
      <c r="E33" s="555"/>
      <c r="F33" s="77"/>
    </row>
    <row r="34" spans="1:6" ht="25.5" x14ac:dyDescent="0.2">
      <c r="A34" s="95" t="s">
        <v>135</v>
      </c>
      <c r="B34" s="553"/>
      <c r="C34" s="553"/>
      <c r="D34" s="553"/>
      <c r="E34" s="554">
        <f>+E35+E36</f>
        <v>0</v>
      </c>
      <c r="F34" s="142">
        <f>+E34</f>
        <v>0</v>
      </c>
    </row>
    <row r="35" spans="1:6" x14ac:dyDescent="0.2">
      <c r="A35" s="93" t="s">
        <v>54</v>
      </c>
      <c r="B35" s="553"/>
      <c r="C35" s="553"/>
      <c r="D35" s="553"/>
      <c r="E35" s="553">
        <v>0</v>
      </c>
      <c r="F35" s="77">
        <f>+E35</f>
        <v>0</v>
      </c>
    </row>
    <row r="36" spans="1:6" x14ac:dyDescent="0.2">
      <c r="A36" s="93" t="s">
        <v>55</v>
      </c>
      <c r="B36" s="553"/>
      <c r="C36" s="553"/>
      <c r="D36" s="553"/>
      <c r="E36" s="553">
        <v>0</v>
      </c>
      <c r="F36" s="77">
        <f>+E36</f>
        <v>0</v>
      </c>
    </row>
    <row r="37" spans="1:6" ht="9" customHeight="1" x14ac:dyDescent="0.2">
      <c r="A37" s="93"/>
      <c r="B37" s="553"/>
      <c r="C37" s="555"/>
      <c r="D37" s="555"/>
      <c r="E37" s="553"/>
      <c r="F37" s="77"/>
    </row>
    <row r="38" spans="1:6" ht="20.100000000000001" customHeight="1" x14ac:dyDescent="0.2">
      <c r="A38" s="96" t="s">
        <v>136</v>
      </c>
      <c r="B38" s="551">
        <f>+B20+B22</f>
        <v>73071594.530000001</v>
      </c>
      <c r="C38" s="551">
        <f>+C20+C27</f>
        <v>-4691145.32</v>
      </c>
      <c r="D38" s="551">
        <f>+D20+D27</f>
        <v>3561861.0399999996</v>
      </c>
      <c r="E38" s="551">
        <f>+E20+E34</f>
        <v>0</v>
      </c>
      <c r="F38" s="145">
        <f>+B38+C38+D38+E38</f>
        <v>71942310.250000015</v>
      </c>
    </row>
    <row r="39" spans="1:6" x14ac:dyDescent="0.2">
      <c r="A39" s="84"/>
      <c r="B39" s="85"/>
      <c r="C39" s="85"/>
      <c r="D39" s="85"/>
      <c r="E39" s="85"/>
      <c r="F39" s="85"/>
    </row>
    <row r="40" spans="1:6" x14ac:dyDescent="0.2">
      <c r="A40" s="1" t="s">
        <v>58</v>
      </c>
    </row>
    <row r="41" spans="1:6" x14ac:dyDescent="0.2">
      <c r="A41" s="86"/>
      <c r="B41" s="87"/>
    </row>
    <row r="42" spans="1:6" x14ac:dyDescent="0.2">
      <c r="A42" s="86"/>
      <c r="B42" s="87"/>
    </row>
    <row r="43" spans="1:6" x14ac:dyDescent="0.2">
      <c r="A43" s="86"/>
      <c r="B43" s="87"/>
    </row>
    <row r="45" spans="1:6" x14ac:dyDescent="0.2">
      <c r="B45" s="87"/>
    </row>
    <row r="46" spans="1:6" x14ac:dyDescent="0.2">
      <c r="A46" s="100" t="s">
        <v>61</v>
      </c>
      <c r="B46" s="666" t="s">
        <v>137</v>
      </c>
      <c r="C46" s="666"/>
      <c r="D46" s="666"/>
    </row>
    <row r="47" spans="1:6" x14ac:dyDescent="0.2">
      <c r="A47" s="41" t="s">
        <v>59</v>
      </c>
      <c r="B47" s="665" t="s">
        <v>62</v>
      </c>
      <c r="C47" s="665"/>
      <c r="D47" s="665"/>
      <c r="E47" s="97"/>
    </row>
    <row r="48" spans="1:6" x14ac:dyDescent="0.2">
      <c r="A48" s="40" t="s">
        <v>60</v>
      </c>
      <c r="B48" s="664" t="s">
        <v>63</v>
      </c>
      <c r="C48" s="664"/>
      <c r="D48" s="664"/>
      <c r="E48" s="101"/>
    </row>
    <row r="49" spans="1:5" x14ac:dyDescent="0.2">
      <c r="A49" s="98"/>
      <c r="B49" s="99"/>
      <c r="C49" s="99"/>
      <c r="D49" s="99"/>
      <c r="E49" s="99"/>
    </row>
  </sheetData>
  <sheetProtection formatCells="0" formatColumns="0" formatRows="0" autoFilter="0"/>
  <mergeCells count="4">
    <mergeCell ref="B48:D48"/>
    <mergeCell ref="B47:D47"/>
    <mergeCell ref="B46:D46"/>
    <mergeCell ref="A1:F1"/>
  </mergeCells>
  <pageMargins left="0.70866141732283472" right="0.70866141732283472" top="0.53" bottom="0.5" header="0.31496062992125984" footer="0.31496062992125984"/>
  <pageSetup scale="71" firstPageNumber="7" orientation="landscape" useFirstPageNumber="1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opLeftCell="A25" zoomScaleNormal="100" workbookViewId="0">
      <selection activeCell="D36" sqref="D36"/>
    </sheetView>
  </sheetViews>
  <sheetFormatPr baseColWidth="10" defaultColWidth="12" defaultRowHeight="12.75" x14ac:dyDescent="0.2"/>
  <cols>
    <col min="1" max="2" width="1.83203125" style="146" customWidth="1"/>
    <col min="3" max="3" width="75" style="146" customWidth="1"/>
    <col min="4" max="4" width="27" style="507" customWidth="1"/>
    <col min="5" max="5" width="27.1640625" style="507" customWidth="1"/>
    <col min="6" max="16384" width="12" style="146"/>
  </cols>
  <sheetData>
    <row r="1" spans="1:5" ht="44.25" customHeight="1" x14ac:dyDescent="0.2">
      <c r="A1" s="646" t="s">
        <v>849</v>
      </c>
      <c r="B1" s="647"/>
      <c r="C1" s="647"/>
      <c r="D1" s="647"/>
      <c r="E1" s="648"/>
    </row>
    <row r="2" spans="1:5" ht="15" customHeight="1" x14ac:dyDescent="0.2">
      <c r="A2" s="667" t="s">
        <v>122</v>
      </c>
      <c r="B2" s="668"/>
      <c r="C2" s="668"/>
      <c r="D2" s="506">
        <v>2020</v>
      </c>
      <c r="E2" s="151">
        <v>2019</v>
      </c>
    </row>
    <row r="3" spans="1:5" ht="15" customHeight="1" x14ac:dyDescent="0.2">
      <c r="A3" s="179"/>
      <c r="B3" s="507"/>
      <c r="C3" s="508"/>
      <c r="D3" s="508"/>
      <c r="E3" s="509"/>
    </row>
    <row r="4" spans="1:5" x14ac:dyDescent="0.2">
      <c r="A4" s="510" t="s">
        <v>168</v>
      </c>
      <c r="B4" s="507"/>
      <c r="C4" s="511"/>
      <c r="D4" s="512"/>
      <c r="E4" s="513"/>
    </row>
    <row r="5" spans="1:5" x14ac:dyDescent="0.2">
      <c r="A5" s="179"/>
      <c r="B5" s="514" t="s">
        <v>138</v>
      </c>
      <c r="C5" s="515"/>
      <c r="D5" s="516">
        <f>SUM(D6:D15)</f>
        <v>25708679.010000002</v>
      </c>
      <c r="E5" s="517">
        <f>SUM(E6:E15)</f>
        <v>52399651.359999992</v>
      </c>
    </row>
    <row r="6" spans="1:5" x14ac:dyDescent="0.2">
      <c r="A6" s="518">
        <v>4110</v>
      </c>
      <c r="B6" s="507"/>
      <c r="C6" s="113" t="s">
        <v>68</v>
      </c>
      <c r="D6" s="519">
        <v>0</v>
      </c>
      <c r="E6" s="520">
        <v>0</v>
      </c>
    </row>
    <row r="7" spans="1:5" x14ac:dyDescent="0.2">
      <c r="A7" s="518">
        <v>4120</v>
      </c>
      <c r="B7" s="507"/>
      <c r="C7" s="113" t="s">
        <v>69</v>
      </c>
      <c r="D7" s="519">
        <v>0</v>
      </c>
      <c r="E7" s="520">
        <v>0</v>
      </c>
    </row>
    <row r="8" spans="1:5" x14ac:dyDescent="0.2">
      <c r="A8" s="518">
        <v>4130</v>
      </c>
      <c r="B8" s="507"/>
      <c r="C8" s="113" t="s">
        <v>70</v>
      </c>
      <c r="D8" s="519">
        <v>0</v>
      </c>
      <c r="E8" s="520">
        <v>0</v>
      </c>
    </row>
    <row r="9" spans="1:5" x14ac:dyDescent="0.2">
      <c r="A9" s="518">
        <v>4140</v>
      </c>
      <c r="B9" s="507"/>
      <c r="C9" s="113" t="s">
        <v>71</v>
      </c>
      <c r="D9" s="519">
        <v>0</v>
      </c>
      <c r="E9" s="520">
        <v>0</v>
      </c>
    </row>
    <row r="10" spans="1:5" x14ac:dyDescent="0.2">
      <c r="A10" s="518">
        <v>4150</v>
      </c>
      <c r="B10" s="507"/>
      <c r="C10" s="113" t="s">
        <v>72</v>
      </c>
      <c r="D10" s="519">
        <v>0</v>
      </c>
      <c r="E10" s="520">
        <v>0</v>
      </c>
    </row>
    <row r="11" spans="1:5" x14ac:dyDescent="0.2">
      <c r="A11" s="518">
        <v>4160</v>
      </c>
      <c r="B11" s="507"/>
      <c r="C11" s="113" t="s">
        <v>73</v>
      </c>
      <c r="D11" s="519">
        <v>0</v>
      </c>
      <c r="E11" s="520">
        <v>0</v>
      </c>
    </row>
    <row r="12" spans="1:5" x14ac:dyDescent="0.2">
      <c r="A12" s="518">
        <v>4170</v>
      </c>
      <c r="B12" s="507"/>
      <c r="C12" s="113" t="s">
        <v>74</v>
      </c>
      <c r="D12" s="519">
        <v>992536</v>
      </c>
      <c r="E12" s="520">
        <v>1715212.9</v>
      </c>
    </row>
    <row r="13" spans="1:5" ht="25.5" x14ac:dyDescent="0.2">
      <c r="A13" s="518">
        <v>4210</v>
      </c>
      <c r="B13" s="507"/>
      <c r="C13" s="113" t="s">
        <v>169</v>
      </c>
      <c r="D13" s="519">
        <v>11109892.439999999</v>
      </c>
      <c r="E13" s="520">
        <v>20683750.93</v>
      </c>
    </row>
    <row r="14" spans="1:5" ht="25.5" x14ac:dyDescent="0.2">
      <c r="A14" s="518">
        <v>4220</v>
      </c>
      <c r="B14" s="507"/>
      <c r="C14" s="113" t="s">
        <v>170</v>
      </c>
      <c r="D14" s="519">
        <v>13545362.48</v>
      </c>
      <c r="E14" s="520">
        <v>29825285.300000001</v>
      </c>
    </row>
    <row r="15" spans="1:5" x14ac:dyDescent="0.2">
      <c r="A15" s="518" t="s">
        <v>67</v>
      </c>
      <c r="B15" s="507"/>
      <c r="C15" s="113" t="s">
        <v>171</v>
      </c>
      <c r="D15" s="519">
        <v>60888.09</v>
      </c>
      <c r="E15" s="520">
        <v>175402.23</v>
      </c>
    </row>
    <row r="16" spans="1:5" x14ac:dyDescent="0.2">
      <c r="A16" s="518" t="s">
        <v>172</v>
      </c>
      <c r="B16" s="514" t="s">
        <v>139</v>
      </c>
      <c r="C16" s="515"/>
      <c r="D16" s="516">
        <f>SUM(D17:D32)</f>
        <v>22146817.68</v>
      </c>
      <c r="E16" s="517">
        <f>SUM(E17:E32)</f>
        <v>51146051.180000007</v>
      </c>
    </row>
    <row r="17" spans="1:5" x14ac:dyDescent="0.2">
      <c r="A17" s="518">
        <v>5110</v>
      </c>
      <c r="B17" s="507"/>
      <c r="C17" s="113" t="s">
        <v>87</v>
      </c>
      <c r="D17" s="519">
        <v>17230430.379999999</v>
      </c>
      <c r="E17" s="520">
        <v>37462815.520000003</v>
      </c>
    </row>
    <row r="18" spans="1:5" x14ac:dyDescent="0.2">
      <c r="A18" s="518">
        <v>5120</v>
      </c>
      <c r="B18" s="507"/>
      <c r="C18" s="113" t="s">
        <v>88</v>
      </c>
      <c r="D18" s="519">
        <v>671486.52</v>
      </c>
      <c r="E18" s="520">
        <v>2387766.6800000002</v>
      </c>
    </row>
    <row r="19" spans="1:5" x14ac:dyDescent="0.2">
      <c r="A19" s="518">
        <v>5130</v>
      </c>
      <c r="B19" s="507"/>
      <c r="C19" s="113" t="s">
        <v>89</v>
      </c>
      <c r="D19" s="519">
        <v>3795020.62</v>
      </c>
      <c r="E19" s="520">
        <v>10110452.880000001</v>
      </c>
    </row>
    <row r="20" spans="1:5" x14ac:dyDescent="0.2">
      <c r="A20" s="518">
        <v>5210</v>
      </c>
      <c r="B20" s="507"/>
      <c r="C20" s="113" t="s">
        <v>91</v>
      </c>
      <c r="D20" s="519">
        <v>0</v>
      </c>
      <c r="E20" s="520">
        <v>0</v>
      </c>
    </row>
    <row r="21" spans="1:5" x14ac:dyDescent="0.2">
      <c r="A21" s="518">
        <v>5220</v>
      </c>
      <c r="B21" s="507"/>
      <c r="C21" s="113" t="s">
        <v>173</v>
      </c>
      <c r="D21" s="519">
        <v>0</v>
      </c>
      <c r="E21" s="520">
        <v>0</v>
      </c>
    </row>
    <row r="22" spans="1:5" x14ac:dyDescent="0.2">
      <c r="A22" s="518">
        <v>5230</v>
      </c>
      <c r="B22" s="507"/>
      <c r="C22" s="113" t="s">
        <v>174</v>
      </c>
      <c r="D22" s="519">
        <v>0</v>
      </c>
      <c r="E22" s="520">
        <v>0</v>
      </c>
    </row>
    <row r="23" spans="1:5" x14ac:dyDescent="0.2">
      <c r="A23" s="518">
        <v>5240</v>
      </c>
      <c r="B23" s="507"/>
      <c r="C23" s="113" t="s">
        <v>94</v>
      </c>
      <c r="D23" s="592">
        <v>449880.16</v>
      </c>
      <c r="E23" s="520">
        <v>1185016.1000000001</v>
      </c>
    </row>
    <row r="24" spans="1:5" x14ac:dyDescent="0.2">
      <c r="A24" s="518">
        <v>5250</v>
      </c>
      <c r="B24" s="507"/>
      <c r="C24" s="113" t="s">
        <v>95</v>
      </c>
      <c r="D24" s="519">
        <v>0</v>
      </c>
      <c r="E24" s="520">
        <v>0</v>
      </c>
    </row>
    <row r="25" spans="1:5" x14ac:dyDescent="0.2">
      <c r="A25" s="518">
        <v>5260</v>
      </c>
      <c r="B25" s="507"/>
      <c r="C25" s="113" t="s">
        <v>96</v>
      </c>
      <c r="D25" s="519">
        <v>0</v>
      </c>
      <c r="E25" s="520">
        <v>0</v>
      </c>
    </row>
    <row r="26" spans="1:5" x14ac:dyDescent="0.2">
      <c r="A26" s="518">
        <v>5270</v>
      </c>
      <c r="B26" s="507"/>
      <c r="C26" s="113" t="s">
        <v>97</v>
      </c>
      <c r="D26" s="519">
        <v>0</v>
      </c>
      <c r="E26" s="520">
        <v>0</v>
      </c>
    </row>
    <row r="27" spans="1:5" x14ac:dyDescent="0.2">
      <c r="A27" s="518">
        <v>5280</v>
      </c>
      <c r="B27" s="507"/>
      <c r="C27" s="113" t="s">
        <v>98</v>
      </c>
      <c r="D27" s="519">
        <v>0</v>
      </c>
      <c r="E27" s="520">
        <v>0</v>
      </c>
    </row>
    <row r="28" spans="1:5" x14ac:dyDescent="0.2">
      <c r="A28" s="518">
        <v>5290</v>
      </c>
      <c r="B28" s="507"/>
      <c r="C28" s="113" t="s">
        <v>99</v>
      </c>
      <c r="D28" s="519">
        <v>0</v>
      </c>
      <c r="E28" s="520">
        <v>0</v>
      </c>
    </row>
    <row r="29" spans="1:5" x14ac:dyDescent="0.2">
      <c r="A29" s="518">
        <v>5310</v>
      </c>
      <c r="B29" s="507"/>
      <c r="C29" s="113" t="s">
        <v>175</v>
      </c>
      <c r="D29" s="519">
        <v>0</v>
      </c>
      <c r="E29" s="520">
        <v>0</v>
      </c>
    </row>
    <row r="30" spans="1:5" x14ac:dyDescent="0.2">
      <c r="A30" s="518">
        <v>5320</v>
      </c>
      <c r="B30" s="507"/>
      <c r="C30" s="113" t="s">
        <v>44</v>
      </c>
      <c r="D30" s="519">
        <v>0</v>
      </c>
      <c r="E30" s="520">
        <v>0</v>
      </c>
    </row>
    <row r="31" spans="1:5" x14ac:dyDescent="0.2">
      <c r="A31" s="518">
        <v>5330</v>
      </c>
      <c r="B31" s="507"/>
      <c r="C31" s="113" t="s">
        <v>102</v>
      </c>
      <c r="D31" s="519">
        <v>0</v>
      </c>
      <c r="E31" s="520">
        <v>0</v>
      </c>
    </row>
    <row r="32" spans="1:5" x14ac:dyDescent="0.2">
      <c r="A32" s="518" t="s">
        <v>67</v>
      </c>
      <c r="B32" s="507"/>
      <c r="C32" s="113" t="s">
        <v>176</v>
      </c>
      <c r="D32" s="519">
        <v>0</v>
      </c>
      <c r="E32" s="520">
        <v>0</v>
      </c>
    </row>
    <row r="33" spans="1:5" x14ac:dyDescent="0.2">
      <c r="A33" s="521" t="s">
        <v>177</v>
      </c>
      <c r="B33" s="507"/>
      <c r="C33" s="111"/>
      <c r="D33" s="516">
        <f>D5-D16</f>
        <v>3561861.3300000019</v>
      </c>
      <c r="E33" s="517">
        <f>E5-E16</f>
        <v>1253600.1799999848</v>
      </c>
    </row>
    <row r="34" spans="1:5" x14ac:dyDescent="0.2">
      <c r="A34" s="122"/>
      <c r="B34" s="507"/>
      <c r="C34" s="111"/>
      <c r="D34" s="516"/>
      <c r="E34" s="517"/>
    </row>
    <row r="35" spans="1:5" x14ac:dyDescent="0.2">
      <c r="A35" s="510" t="s">
        <v>178</v>
      </c>
      <c r="B35" s="507"/>
      <c r="C35" s="511"/>
      <c r="D35" s="519"/>
      <c r="E35" s="520"/>
    </row>
    <row r="36" spans="1:5" x14ac:dyDescent="0.2">
      <c r="A36" s="179"/>
      <c r="B36" s="514" t="s">
        <v>138</v>
      </c>
      <c r="C36" s="515"/>
      <c r="D36" s="516">
        <f>SUM(D37:D39)</f>
        <v>807273.75</v>
      </c>
      <c r="E36" s="517">
        <f>SUM(E37:E39)</f>
        <v>2777845</v>
      </c>
    </row>
    <row r="37" spans="1:5" x14ac:dyDescent="0.2">
      <c r="A37" s="179"/>
      <c r="B37" s="507"/>
      <c r="C37" s="113" t="s">
        <v>26</v>
      </c>
      <c r="D37" s="519">
        <v>0</v>
      </c>
      <c r="E37" s="520">
        <v>0</v>
      </c>
    </row>
    <row r="38" spans="1:5" x14ac:dyDescent="0.2">
      <c r="A38" s="179"/>
      <c r="B38" s="507"/>
      <c r="C38" s="113" t="s">
        <v>28</v>
      </c>
      <c r="D38" s="519">
        <v>0</v>
      </c>
      <c r="E38" s="520">
        <v>0</v>
      </c>
    </row>
    <row r="39" spans="1:5" x14ac:dyDescent="0.2">
      <c r="A39" s="179"/>
      <c r="B39" s="507"/>
      <c r="C39" s="113" t="s">
        <v>179</v>
      </c>
      <c r="D39" s="592">
        <v>807273.75</v>
      </c>
      <c r="E39" s="520">
        <v>2777845</v>
      </c>
    </row>
    <row r="40" spans="1:5" x14ac:dyDescent="0.2">
      <c r="A40" s="179"/>
      <c r="B40" s="514" t="s">
        <v>139</v>
      </c>
      <c r="C40" s="515"/>
      <c r="D40" s="516">
        <f>SUM(D41:D43)</f>
        <v>3230219.6</v>
      </c>
      <c r="E40" s="517">
        <f>SUM(E41:E43)</f>
        <v>328398.92</v>
      </c>
    </row>
    <row r="41" spans="1:5" x14ac:dyDescent="0.2">
      <c r="A41" s="518">
        <v>1230</v>
      </c>
      <c r="B41" s="507"/>
      <c r="C41" s="113" t="s">
        <v>26</v>
      </c>
      <c r="D41" s="592">
        <v>3230219.6</v>
      </c>
      <c r="E41" s="520">
        <v>0</v>
      </c>
    </row>
    <row r="42" spans="1:5" x14ac:dyDescent="0.2">
      <c r="A42" s="518" t="s">
        <v>180</v>
      </c>
      <c r="B42" s="507"/>
      <c r="C42" s="113" t="s">
        <v>28</v>
      </c>
      <c r="D42" s="519">
        <v>0</v>
      </c>
      <c r="E42" s="520">
        <v>328398.92</v>
      </c>
    </row>
    <row r="43" spans="1:5" x14ac:dyDescent="0.2">
      <c r="A43" s="179"/>
      <c r="B43" s="507"/>
      <c r="C43" s="113" t="s">
        <v>181</v>
      </c>
      <c r="D43" s="519">
        <v>0</v>
      </c>
      <c r="E43" s="520">
        <v>0</v>
      </c>
    </row>
    <row r="44" spans="1:5" x14ac:dyDescent="0.2">
      <c r="A44" s="521" t="s">
        <v>182</v>
      </c>
      <c r="B44" s="507"/>
      <c r="C44" s="111"/>
      <c r="D44" s="516">
        <f>D36-D40</f>
        <v>-2422945.85</v>
      </c>
      <c r="E44" s="517">
        <f>E36-E40</f>
        <v>2449446.08</v>
      </c>
    </row>
    <row r="45" spans="1:5" x14ac:dyDescent="0.2">
      <c r="A45" s="122"/>
      <c r="B45" s="507"/>
      <c r="C45" s="111"/>
      <c r="D45" s="516"/>
      <c r="E45" s="517"/>
    </row>
    <row r="46" spans="1:5" x14ac:dyDescent="0.2">
      <c r="A46" s="510" t="s">
        <v>183</v>
      </c>
      <c r="B46" s="507"/>
      <c r="C46" s="511"/>
      <c r="D46" s="519"/>
      <c r="E46" s="520"/>
    </row>
    <row r="47" spans="1:5" x14ac:dyDescent="0.2">
      <c r="A47" s="179"/>
      <c r="B47" s="514" t="s">
        <v>138</v>
      </c>
      <c r="C47" s="515"/>
      <c r="D47" s="516">
        <f>SUM(D48+D51)</f>
        <v>554857.03</v>
      </c>
      <c r="E47" s="517">
        <f>SUM(E48+E51)</f>
        <v>-12222.27</v>
      </c>
    </row>
    <row r="48" spans="1:5" x14ac:dyDescent="0.2">
      <c r="A48" s="179"/>
      <c r="B48" s="507"/>
      <c r="C48" s="113" t="s">
        <v>184</v>
      </c>
      <c r="D48" s="519">
        <f>SUM(D49:D50)</f>
        <v>0</v>
      </c>
      <c r="E48" s="520">
        <f>SUM(E49:E50)</f>
        <v>0</v>
      </c>
    </row>
    <row r="49" spans="1:5" x14ac:dyDescent="0.2">
      <c r="A49" s="518">
        <v>2233</v>
      </c>
      <c r="B49" s="507"/>
      <c r="C49" s="522" t="s">
        <v>185</v>
      </c>
      <c r="D49" s="519">
        <v>0</v>
      </c>
      <c r="E49" s="520">
        <v>0</v>
      </c>
    </row>
    <row r="50" spans="1:5" x14ac:dyDescent="0.2">
      <c r="A50" s="518">
        <v>2234</v>
      </c>
      <c r="B50" s="507"/>
      <c r="C50" s="522" t="s">
        <v>186</v>
      </c>
      <c r="D50" s="519">
        <v>0</v>
      </c>
      <c r="E50" s="520">
        <v>0</v>
      </c>
    </row>
    <row r="51" spans="1:5" x14ac:dyDescent="0.2">
      <c r="A51" s="179"/>
      <c r="B51" s="507"/>
      <c r="C51" s="113" t="s">
        <v>187</v>
      </c>
      <c r="D51" s="592">
        <v>554857.03</v>
      </c>
      <c r="E51" s="520">
        <v>-12222.27</v>
      </c>
    </row>
    <row r="52" spans="1:5" x14ac:dyDescent="0.2">
      <c r="A52" s="179"/>
      <c r="B52" s="514" t="s">
        <v>139</v>
      </c>
      <c r="C52" s="515"/>
      <c r="D52" s="516">
        <f>SUM(D53+D56)</f>
        <v>1529329.05</v>
      </c>
      <c r="E52" s="517">
        <f>SUM(E53+E56)</f>
        <v>998715.45</v>
      </c>
    </row>
    <row r="53" spans="1:5" x14ac:dyDescent="0.2">
      <c r="A53" s="179"/>
      <c r="B53" s="507"/>
      <c r="C53" s="113" t="s">
        <v>188</v>
      </c>
      <c r="D53" s="519">
        <f>SUM(D54:D55)</f>
        <v>0</v>
      </c>
      <c r="E53" s="520">
        <f>SUM(E54:E55)</f>
        <v>0</v>
      </c>
    </row>
    <row r="54" spans="1:5" x14ac:dyDescent="0.2">
      <c r="A54" s="179"/>
      <c r="B54" s="507"/>
      <c r="C54" s="522" t="s">
        <v>185</v>
      </c>
      <c r="D54" s="519">
        <v>0</v>
      </c>
      <c r="E54" s="520">
        <v>0</v>
      </c>
    </row>
    <row r="55" spans="1:5" x14ac:dyDescent="0.2">
      <c r="A55" s="179"/>
      <c r="B55" s="507"/>
      <c r="C55" s="522" t="s">
        <v>186</v>
      </c>
      <c r="D55" s="519">
        <v>0</v>
      </c>
      <c r="E55" s="520">
        <v>0</v>
      </c>
    </row>
    <row r="56" spans="1:5" x14ac:dyDescent="0.2">
      <c r="A56" s="179"/>
      <c r="B56" s="507"/>
      <c r="C56" s="113" t="s">
        <v>189</v>
      </c>
      <c r="D56" s="593">
        <v>1529329.05</v>
      </c>
      <c r="E56" s="520">
        <v>998715.45</v>
      </c>
    </row>
    <row r="57" spans="1:5" x14ac:dyDescent="0.2">
      <c r="A57" s="521" t="s">
        <v>190</v>
      </c>
      <c r="B57" s="507"/>
      <c r="C57" s="111"/>
      <c r="D57" s="516">
        <f>D47-D52</f>
        <v>-974472.02</v>
      </c>
      <c r="E57" s="517">
        <f>E47-E52</f>
        <v>-1010937.72</v>
      </c>
    </row>
    <row r="58" spans="1:5" x14ac:dyDescent="0.2">
      <c r="A58" s="122"/>
      <c r="B58" s="507"/>
      <c r="C58" s="111"/>
      <c r="D58" s="516"/>
      <c r="E58" s="517"/>
    </row>
    <row r="59" spans="1:5" x14ac:dyDescent="0.2">
      <c r="A59" s="521" t="s">
        <v>191</v>
      </c>
      <c r="B59" s="507"/>
      <c r="C59" s="111"/>
      <c r="D59" s="516">
        <f>D57+D44+D33</f>
        <v>164443.46000000183</v>
      </c>
      <c r="E59" s="517">
        <f>E57+E44+E33</f>
        <v>2692108.5399999851</v>
      </c>
    </row>
    <row r="60" spans="1:5" x14ac:dyDescent="0.2">
      <c r="A60" s="122"/>
      <c r="B60" s="507"/>
      <c r="C60" s="111"/>
      <c r="D60" s="516"/>
      <c r="E60" s="517"/>
    </row>
    <row r="61" spans="1:5" x14ac:dyDescent="0.2">
      <c r="A61" s="521" t="s">
        <v>192</v>
      </c>
      <c r="B61" s="507"/>
      <c r="C61" s="111"/>
      <c r="D61" s="516">
        <v>6749868.6500000004</v>
      </c>
      <c r="E61" s="517">
        <v>4057760.11</v>
      </c>
    </row>
    <row r="62" spans="1:5" x14ac:dyDescent="0.2">
      <c r="A62" s="521" t="s">
        <v>193</v>
      </c>
      <c r="B62" s="507"/>
      <c r="C62" s="111"/>
      <c r="D62" s="516">
        <f>D59+D61</f>
        <v>6914312.1100000022</v>
      </c>
      <c r="E62" s="517">
        <v>6749868.6500000004</v>
      </c>
    </row>
    <row r="63" spans="1:5" x14ac:dyDescent="0.2">
      <c r="A63" s="183"/>
      <c r="B63" s="523"/>
      <c r="C63" s="167"/>
      <c r="D63" s="167"/>
      <c r="E63" s="524"/>
    </row>
    <row r="65" spans="1:6" x14ac:dyDescent="0.2">
      <c r="B65" s="1" t="s">
        <v>58</v>
      </c>
    </row>
    <row r="69" spans="1:6" x14ac:dyDescent="0.2">
      <c r="A69" s="670" t="s">
        <v>194</v>
      </c>
      <c r="B69" s="670"/>
      <c r="C69" s="670"/>
      <c r="D69" s="671" t="s">
        <v>195</v>
      </c>
      <c r="E69" s="671"/>
    </row>
    <row r="70" spans="1:6" x14ac:dyDescent="0.2">
      <c r="A70" s="669" t="s">
        <v>59</v>
      </c>
      <c r="B70" s="669"/>
      <c r="C70" s="669"/>
      <c r="D70" s="665" t="s">
        <v>62</v>
      </c>
      <c r="E70" s="665"/>
      <c r="F70" s="170"/>
    </row>
    <row r="71" spans="1:6" x14ac:dyDescent="0.2">
      <c r="A71" s="650" t="s">
        <v>60</v>
      </c>
      <c r="B71" s="650"/>
      <c r="C71" s="650"/>
      <c r="D71" s="664" t="s">
        <v>63</v>
      </c>
      <c r="E71" s="664"/>
      <c r="F71" s="101"/>
    </row>
  </sheetData>
  <sheetProtection formatCells="0" formatColumns="0" formatRows="0" autoFilter="0"/>
  <mergeCells count="8">
    <mergeCell ref="A1:E1"/>
    <mergeCell ref="A2:C2"/>
    <mergeCell ref="A70:C70"/>
    <mergeCell ref="A71:C71"/>
    <mergeCell ref="D70:E70"/>
    <mergeCell ref="D71:E71"/>
    <mergeCell ref="A69:C69"/>
    <mergeCell ref="D69:E69"/>
  </mergeCells>
  <pageMargins left="0.70866141732283472" right="0.70866141732283472" top="0.37" bottom="0.46" header="0.31496062992125984" footer="0.31496062992125984"/>
  <pageSetup scale="63" firstPageNumber="8" orientation="landscape" useFirstPageNumber="1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zoomScaleNormal="100" zoomScaleSheetLayoutView="70" workbookViewId="0">
      <pane ySplit="2" topLeftCell="A9" activePane="bottomLeft" state="frozen"/>
      <selection pane="bottomLeft" activeCell="B18" sqref="B18"/>
    </sheetView>
  </sheetViews>
  <sheetFormatPr baseColWidth="10" defaultRowHeight="11.25" x14ac:dyDescent="0.2"/>
  <cols>
    <col min="1" max="1" width="65.83203125" style="146" customWidth="1"/>
    <col min="2" max="2" width="55.83203125" style="146" customWidth="1"/>
    <col min="3" max="16384" width="12" style="146"/>
  </cols>
  <sheetData>
    <row r="1" spans="1:2" ht="45.75" customHeight="1" x14ac:dyDescent="0.2">
      <c r="A1" s="652" t="s">
        <v>850</v>
      </c>
      <c r="B1" s="672"/>
    </row>
    <row r="2" spans="1:2" ht="15" customHeight="1" x14ac:dyDescent="0.2">
      <c r="A2" s="176" t="s">
        <v>196</v>
      </c>
      <c r="B2" s="176" t="s">
        <v>197</v>
      </c>
    </row>
    <row r="3" spans="1:2" ht="12.75" x14ac:dyDescent="0.2">
      <c r="A3" s="177" t="s">
        <v>198</v>
      </c>
      <c r="B3" s="178"/>
    </row>
    <row r="4" spans="1:2" ht="12.75" x14ac:dyDescent="0.2">
      <c r="A4" s="179"/>
      <c r="B4" s="178"/>
    </row>
    <row r="5" spans="1:2" ht="12.75" x14ac:dyDescent="0.2">
      <c r="A5" s="180"/>
      <c r="B5" s="178"/>
    </row>
    <row r="6" spans="1:2" ht="12.75" x14ac:dyDescent="0.2">
      <c r="A6" s="180"/>
      <c r="B6" s="178"/>
    </row>
    <row r="7" spans="1:2" ht="12.75" x14ac:dyDescent="0.2">
      <c r="A7" s="180"/>
      <c r="B7" s="178"/>
    </row>
    <row r="8" spans="1:2" ht="12.75" x14ac:dyDescent="0.2">
      <c r="A8" s="179"/>
      <c r="B8" s="178"/>
    </row>
    <row r="9" spans="1:2" ht="12.75" x14ac:dyDescent="0.2">
      <c r="A9" s="177" t="s">
        <v>199</v>
      </c>
      <c r="B9" s="178"/>
    </row>
    <row r="10" spans="1:2" ht="12.75" x14ac:dyDescent="0.2">
      <c r="A10" s="179"/>
      <c r="B10" s="178"/>
    </row>
    <row r="11" spans="1:2" ht="12.75" x14ac:dyDescent="0.2">
      <c r="A11" s="180"/>
      <c r="B11" s="178"/>
    </row>
    <row r="12" spans="1:2" ht="12.75" x14ac:dyDescent="0.2">
      <c r="A12" s="180"/>
      <c r="B12" s="178"/>
    </row>
    <row r="13" spans="1:2" ht="12.75" x14ac:dyDescent="0.2">
      <c r="A13" s="180"/>
      <c r="B13" s="178"/>
    </row>
    <row r="14" spans="1:2" ht="12.75" x14ac:dyDescent="0.2">
      <c r="A14" s="179"/>
      <c r="B14" s="181"/>
    </row>
    <row r="15" spans="1:2" ht="12.75" x14ac:dyDescent="0.2">
      <c r="A15" s="177" t="s">
        <v>200</v>
      </c>
      <c r="B15" s="178"/>
    </row>
    <row r="16" spans="1:2" ht="12.75" x14ac:dyDescent="0.2">
      <c r="A16" s="179"/>
      <c r="B16" s="178"/>
    </row>
    <row r="17" spans="1:4" ht="12.75" x14ac:dyDescent="0.2">
      <c r="A17" s="180"/>
      <c r="B17" s="182"/>
    </row>
    <row r="18" spans="1:4" ht="12.75" x14ac:dyDescent="0.2">
      <c r="A18" s="180"/>
      <c r="B18" s="178"/>
    </row>
    <row r="19" spans="1:4" ht="12.75" x14ac:dyDescent="0.2">
      <c r="A19" s="180"/>
      <c r="B19" s="178"/>
    </row>
    <row r="20" spans="1:4" ht="12.75" x14ac:dyDescent="0.2">
      <c r="A20" s="179"/>
      <c r="B20" s="178"/>
    </row>
    <row r="21" spans="1:4" ht="12.75" x14ac:dyDescent="0.2">
      <c r="A21" s="177" t="s">
        <v>201</v>
      </c>
      <c r="B21" s="178"/>
    </row>
    <row r="22" spans="1:4" ht="12.75" x14ac:dyDescent="0.2">
      <c r="A22" s="179"/>
      <c r="B22" s="178"/>
    </row>
    <row r="23" spans="1:4" ht="12.75" x14ac:dyDescent="0.2">
      <c r="A23" s="180"/>
      <c r="B23" s="178"/>
      <c r="D23" s="174"/>
    </row>
    <row r="24" spans="1:4" ht="12.75" x14ac:dyDescent="0.2">
      <c r="A24" s="180"/>
      <c r="B24" s="178"/>
    </row>
    <row r="25" spans="1:4" ht="12.75" x14ac:dyDescent="0.2">
      <c r="A25" s="180"/>
      <c r="B25" s="178"/>
    </row>
    <row r="26" spans="1:4" ht="12.75" x14ac:dyDescent="0.2">
      <c r="A26" s="179"/>
      <c r="B26" s="178"/>
    </row>
    <row r="27" spans="1:4" ht="12.75" x14ac:dyDescent="0.2">
      <c r="A27" s="177" t="s">
        <v>202</v>
      </c>
      <c r="B27" s="178"/>
    </row>
    <row r="28" spans="1:4" ht="12.75" x14ac:dyDescent="0.2">
      <c r="A28" s="177"/>
      <c r="B28" s="178"/>
    </row>
    <row r="29" spans="1:4" ht="12.75" x14ac:dyDescent="0.2">
      <c r="A29" s="177"/>
      <c r="B29" s="178"/>
    </row>
    <row r="30" spans="1:4" ht="12.75" x14ac:dyDescent="0.2">
      <c r="A30" s="179"/>
      <c r="B30" s="178"/>
    </row>
    <row r="31" spans="1:4" ht="12.75" x14ac:dyDescent="0.2">
      <c r="A31" s="179"/>
      <c r="B31" s="178"/>
    </row>
    <row r="32" spans="1:4" ht="12.75" x14ac:dyDescent="0.2">
      <c r="A32" s="183"/>
      <c r="B32" s="184"/>
    </row>
    <row r="34" spans="1:3" x14ac:dyDescent="0.2">
      <c r="A34" s="146" t="s">
        <v>58</v>
      </c>
    </row>
    <row r="40" spans="1:3" x14ac:dyDescent="0.2">
      <c r="A40" s="171" t="s">
        <v>203</v>
      </c>
      <c r="B40" s="171" t="s">
        <v>64</v>
      </c>
    </row>
    <row r="41" spans="1:3" ht="12.75" x14ac:dyDescent="0.2">
      <c r="A41" s="102" t="s">
        <v>59</v>
      </c>
      <c r="B41" s="102" t="s">
        <v>62</v>
      </c>
      <c r="C41" s="175"/>
    </row>
    <row r="42" spans="1:3" ht="12.75" x14ac:dyDescent="0.2">
      <c r="A42" s="102" t="s">
        <v>60</v>
      </c>
      <c r="B42" s="102" t="s">
        <v>63</v>
      </c>
      <c r="C42" s="17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Representa las demandas  interpuestas por el ente público contra terceros o viceversa (DOF 9-dic-09)" sqref="A3"/>
  </dataValidations>
  <pageMargins left="0.70866141732283472" right="0.70866141732283472" top="0.51181102362204722" bottom="0.55118110236220474" header="0.31496062992125984" footer="0.31496062992125984"/>
  <pageSetup firstPageNumber="9" orientation="landscape" useFirstPageNumber="1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69"/>
  <sheetViews>
    <sheetView showGridLines="0" tabSelected="1" zoomScale="86" zoomScaleNormal="86" workbookViewId="0">
      <selection activeCell="A451" sqref="A1:H451"/>
    </sheetView>
  </sheetViews>
  <sheetFormatPr baseColWidth="10" defaultColWidth="13.33203125" defaultRowHeight="12.75" x14ac:dyDescent="0.2"/>
  <cols>
    <col min="1" max="1" width="3.5" style="186" customWidth="1"/>
    <col min="2" max="2" width="2" style="186" customWidth="1"/>
    <col min="3" max="3" width="82.33203125" style="186" customWidth="1"/>
    <col min="4" max="4" width="17.83203125" style="186" customWidth="1"/>
    <col min="5" max="6" width="21.6640625" style="186" bestFit="1" customWidth="1"/>
    <col min="7" max="8" width="57" style="186" bestFit="1" customWidth="1"/>
    <col min="9" max="9" width="5.33203125" style="185" customWidth="1"/>
    <col min="10" max="16384" width="13.33203125" style="186"/>
  </cols>
  <sheetData>
    <row r="2" spans="2:8" ht="4.5" customHeight="1" x14ac:dyDescent="0.2">
      <c r="B2" s="700"/>
      <c r="C2" s="701"/>
      <c r="D2" s="701"/>
      <c r="E2" s="701"/>
      <c r="F2" s="701"/>
      <c r="G2" s="701"/>
      <c r="H2" s="702"/>
    </row>
    <row r="3" spans="2:8" ht="15" customHeight="1" x14ac:dyDescent="0.2">
      <c r="B3" s="703" t="s">
        <v>204</v>
      </c>
      <c r="C3" s="704"/>
      <c r="D3" s="704"/>
      <c r="E3" s="704"/>
      <c r="F3" s="704"/>
      <c r="G3" s="704"/>
      <c r="H3" s="705"/>
    </row>
    <row r="4" spans="2:8" ht="24" customHeight="1" x14ac:dyDescent="0.2">
      <c r="B4" s="706" t="s">
        <v>851</v>
      </c>
      <c r="C4" s="707"/>
      <c r="D4" s="707"/>
      <c r="E4" s="707"/>
      <c r="F4" s="707"/>
      <c r="G4" s="707"/>
      <c r="H4" s="708"/>
    </row>
    <row r="6" spans="2:8" x14ac:dyDescent="0.2">
      <c r="C6" s="189"/>
      <c r="D6" s="190"/>
      <c r="E6" s="191"/>
      <c r="F6" s="189" t="s">
        <v>205</v>
      </c>
      <c r="G6" s="192" t="s">
        <v>206</v>
      </c>
    </row>
    <row r="8" spans="2:8" ht="15" x14ac:dyDescent="0.25">
      <c r="B8" s="709" t="s">
        <v>207</v>
      </c>
      <c r="C8" s="709"/>
      <c r="D8" s="709"/>
      <c r="E8" s="709"/>
      <c r="F8" s="709"/>
      <c r="G8" s="709"/>
      <c r="H8" s="709"/>
    </row>
    <row r="9" spans="2:8" x14ac:dyDescent="0.2">
      <c r="C9" s="193"/>
      <c r="D9" s="190"/>
      <c r="E9" s="191"/>
      <c r="F9" s="194"/>
      <c r="G9" s="195"/>
    </row>
    <row r="10" spans="2:8" x14ac:dyDescent="0.2">
      <c r="C10" s="196" t="s">
        <v>208</v>
      </c>
      <c r="D10" s="197"/>
      <c r="E10" s="188"/>
      <c r="F10" s="188"/>
      <c r="G10" s="188"/>
    </row>
    <row r="11" spans="2:8" x14ac:dyDescent="0.2">
      <c r="C11" s="198"/>
      <c r="D11" s="187"/>
      <c r="E11" s="188"/>
      <c r="F11" s="188"/>
      <c r="G11" s="188"/>
    </row>
    <row r="12" spans="2:8" x14ac:dyDescent="0.2">
      <c r="C12" s="199" t="s">
        <v>0</v>
      </c>
      <c r="D12" s="187"/>
      <c r="E12" s="188"/>
      <c r="F12" s="188"/>
      <c r="G12" s="188"/>
    </row>
    <row r="13" spans="2:8" x14ac:dyDescent="0.2">
      <c r="D13" s="187"/>
    </row>
    <row r="14" spans="2:8" x14ac:dyDescent="0.2">
      <c r="C14" s="200" t="s">
        <v>209</v>
      </c>
      <c r="D14" s="194"/>
      <c r="E14" s="194"/>
      <c r="F14" s="194"/>
    </row>
    <row r="15" spans="2:8" x14ac:dyDescent="0.2">
      <c r="C15" s="201"/>
      <c r="D15" s="194"/>
      <c r="E15" s="194"/>
      <c r="F15" s="194"/>
    </row>
    <row r="16" spans="2:8" ht="20.25" customHeight="1" x14ac:dyDescent="0.2">
      <c r="C16" s="202" t="s">
        <v>210</v>
      </c>
      <c r="D16" s="203" t="s">
        <v>211</v>
      </c>
      <c r="E16" s="203" t="s">
        <v>212</v>
      </c>
      <c r="F16" s="203" t="s">
        <v>213</v>
      </c>
    </row>
    <row r="17" spans="3:6" x14ac:dyDescent="0.2">
      <c r="C17" s="204" t="s">
        <v>214</v>
      </c>
      <c r="D17" s="205"/>
      <c r="E17" s="205">
        <v>0</v>
      </c>
      <c r="F17" s="205">
        <v>0</v>
      </c>
    </row>
    <row r="18" spans="3:6" x14ac:dyDescent="0.2">
      <c r="C18" s="206"/>
      <c r="D18" s="207"/>
      <c r="E18" s="207">
        <v>0</v>
      </c>
      <c r="F18" s="207">
        <v>0</v>
      </c>
    </row>
    <row r="19" spans="3:6" x14ac:dyDescent="0.2">
      <c r="C19" s="206" t="s">
        <v>215</v>
      </c>
      <c r="D19" s="207"/>
      <c r="E19" s="207">
        <v>0</v>
      </c>
      <c r="F19" s="207">
        <v>0</v>
      </c>
    </row>
    <row r="20" spans="3:6" x14ac:dyDescent="0.2">
      <c r="C20" s="206"/>
      <c r="D20" s="207"/>
      <c r="E20" s="207">
        <v>0</v>
      </c>
      <c r="F20" s="207">
        <v>0</v>
      </c>
    </row>
    <row r="21" spans="3:6" x14ac:dyDescent="0.2">
      <c r="C21" s="208" t="s">
        <v>216</v>
      </c>
      <c r="D21" s="209"/>
      <c r="E21" s="209">
        <v>0</v>
      </c>
      <c r="F21" s="209">
        <v>0</v>
      </c>
    </row>
    <row r="22" spans="3:6" x14ac:dyDescent="0.2">
      <c r="C22" s="201"/>
      <c r="D22" s="210">
        <v>0</v>
      </c>
      <c r="E22" s="210">
        <v>0</v>
      </c>
      <c r="F22" s="210">
        <v>0</v>
      </c>
    </row>
    <row r="23" spans="3:6" x14ac:dyDescent="0.2">
      <c r="C23" s="201"/>
      <c r="D23" s="194"/>
      <c r="E23" s="194"/>
      <c r="F23" s="194"/>
    </row>
    <row r="24" spans="3:6" x14ac:dyDescent="0.2">
      <c r="C24" s="201"/>
      <c r="D24" s="194"/>
      <c r="E24" s="194"/>
      <c r="F24" s="194"/>
    </row>
    <row r="25" spans="3:6" x14ac:dyDescent="0.2">
      <c r="C25" s="200" t="s">
        <v>217</v>
      </c>
      <c r="D25" s="211"/>
      <c r="E25" s="194"/>
      <c r="F25" s="194"/>
    </row>
    <row r="27" spans="3:6" ht="18.75" customHeight="1" x14ac:dyDescent="0.2">
      <c r="C27" s="202" t="s">
        <v>218</v>
      </c>
      <c r="D27" s="203" t="s">
        <v>211</v>
      </c>
      <c r="E27" s="203" t="s">
        <v>691</v>
      </c>
      <c r="F27" s="203" t="s">
        <v>219</v>
      </c>
    </row>
    <row r="28" spans="3:6" x14ac:dyDescent="0.2">
      <c r="C28" s="212" t="s">
        <v>220</v>
      </c>
      <c r="D28" s="527">
        <v>0</v>
      </c>
      <c r="E28" s="213">
        <v>0</v>
      </c>
      <c r="F28" s="214">
        <v>0</v>
      </c>
    </row>
    <row r="29" spans="3:6" x14ac:dyDescent="0.2">
      <c r="C29" s="232" t="s">
        <v>221</v>
      </c>
      <c r="D29" s="526">
        <v>0</v>
      </c>
      <c r="E29" s="214">
        <v>0</v>
      </c>
      <c r="F29" s="214">
        <v>0</v>
      </c>
    </row>
    <row r="30" spans="3:6" ht="14.25" customHeight="1" x14ac:dyDescent="0.2">
      <c r="C30" s="232" t="s">
        <v>222</v>
      </c>
      <c r="D30" s="526">
        <v>0</v>
      </c>
      <c r="E30" s="214"/>
      <c r="F30" s="214"/>
    </row>
    <row r="31" spans="3:6" ht="14.25" customHeight="1" x14ac:dyDescent="0.2">
      <c r="C31" s="206" t="s">
        <v>223</v>
      </c>
      <c r="D31" s="527">
        <v>0</v>
      </c>
      <c r="E31" s="214"/>
      <c r="F31" s="214"/>
    </row>
    <row r="32" spans="3:6" ht="14.25" customHeight="1" x14ac:dyDescent="0.2">
      <c r="C32" s="232" t="s">
        <v>224</v>
      </c>
      <c r="D32" s="526">
        <v>0</v>
      </c>
      <c r="E32" s="214"/>
      <c r="F32" s="214"/>
    </row>
    <row r="33" spans="3:8" ht="14.25" customHeight="1" x14ac:dyDescent="0.2">
      <c r="C33" s="208"/>
      <c r="D33" s="215"/>
      <c r="E33" s="215"/>
      <c r="F33" s="215"/>
      <c r="H33" s="216"/>
    </row>
    <row r="34" spans="3:8" ht="14.25" customHeight="1" x14ac:dyDescent="0.2">
      <c r="D34" s="210">
        <v>0</v>
      </c>
      <c r="E34" s="210">
        <v>0</v>
      </c>
      <c r="F34" s="210">
        <v>0</v>
      </c>
    </row>
    <row r="35" spans="3:8" ht="14.25" customHeight="1" x14ac:dyDescent="0.2">
      <c r="D35" s="217"/>
      <c r="E35" s="217"/>
      <c r="F35" s="217"/>
      <c r="G35" s="216"/>
    </row>
    <row r="36" spans="3:8" ht="14.25" customHeight="1" x14ac:dyDescent="0.2"/>
    <row r="37" spans="3:8" ht="23.25" customHeight="1" x14ac:dyDescent="0.2">
      <c r="C37" s="202" t="s">
        <v>225</v>
      </c>
      <c r="D37" s="203" t="s">
        <v>211</v>
      </c>
      <c r="E37" s="203" t="s">
        <v>226</v>
      </c>
      <c r="F37" s="203" t="s">
        <v>227</v>
      </c>
      <c r="G37" s="203" t="s">
        <v>228</v>
      </c>
    </row>
    <row r="38" spans="3:8" ht="14.25" customHeight="1" x14ac:dyDescent="0.2">
      <c r="C38" s="204" t="s">
        <v>229</v>
      </c>
      <c r="D38" s="525">
        <v>16132.140000000001</v>
      </c>
      <c r="E38" s="525">
        <v>16132.140000000001</v>
      </c>
      <c r="F38" s="214"/>
      <c r="G38" s="214"/>
    </row>
    <row r="39" spans="3:8" ht="14.25" customHeight="1" x14ac:dyDescent="0.2">
      <c r="C39" s="232" t="s">
        <v>230</v>
      </c>
      <c r="D39" s="526">
        <v>14801</v>
      </c>
      <c r="E39" s="526">
        <v>14801</v>
      </c>
      <c r="F39" s="214"/>
      <c r="G39" s="214"/>
    </row>
    <row r="40" spans="3:8" ht="14.25" customHeight="1" x14ac:dyDescent="0.2">
      <c r="C40" s="232" t="s">
        <v>231</v>
      </c>
      <c r="D40" s="526">
        <v>994.04</v>
      </c>
      <c r="E40" s="526">
        <v>994.04</v>
      </c>
      <c r="F40" s="214"/>
      <c r="G40" s="214"/>
    </row>
    <row r="41" spans="3:8" ht="14.25" customHeight="1" x14ac:dyDescent="0.2">
      <c r="C41" s="232" t="s">
        <v>232</v>
      </c>
      <c r="D41" s="526">
        <v>337.1</v>
      </c>
      <c r="E41" s="526">
        <v>337.1</v>
      </c>
      <c r="F41" s="214"/>
      <c r="G41" s="214"/>
    </row>
    <row r="42" spans="3:8" ht="14.25" customHeight="1" x14ac:dyDescent="0.2">
      <c r="C42" s="206" t="s">
        <v>233</v>
      </c>
      <c r="D42" s="527">
        <v>10000</v>
      </c>
      <c r="E42" s="527">
        <v>10000</v>
      </c>
      <c r="F42" s="214"/>
      <c r="G42" s="214"/>
    </row>
    <row r="43" spans="3:8" ht="14.25" customHeight="1" x14ac:dyDescent="0.2">
      <c r="C43" s="232" t="s">
        <v>234</v>
      </c>
      <c r="D43" s="287">
        <v>10000</v>
      </c>
      <c r="E43" s="287">
        <v>10000</v>
      </c>
      <c r="F43" s="214"/>
      <c r="G43" s="214"/>
    </row>
    <row r="44" spans="3:8" ht="14.25" customHeight="1" x14ac:dyDescent="0.2">
      <c r="C44" s="206" t="s">
        <v>235</v>
      </c>
      <c r="D44" s="527">
        <v>218991.41</v>
      </c>
      <c r="E44" s="527">
        <v>218991.41</v>
      </c>
      <c r="F44" s="214"/>
      <c r="G44" s="214"/>
    </row>
    <row r="45" spans="3:8" ht="14.25" customHeight="1" x14ac:dyDescent="0.2">
      <c r="C45" s="232" t="s">
        <v>236</v>
      </c>
      <c r="D45" s="526">
        <v>77937.31</v>
      </c>
      <c r="E45" s="214">
        <v>77937.31</v>
      </c>
      <c r="F45" s="214"/>
      <c r="G45" s="214"/>
    </row>
    <row r="46" spans="3:8" ht="14.25" customHeight="1" x14ac:dyDescent="0.2">
      <c r="C46" s="232" t="s">
        <v>237</v>
      </c>
      <c r="D46" s="526">
        <v>141054.1</v>
      </c>
      <c r="E46" s="214">
        <v>141054.1</v>
      </c>
      <c r="F46" s="214"/>
      <c r="G46" s="214"/>
    </row>
    <row r="47" spans="3:8" ht="14.25" customHeight="1" x14ac:dyDescent="0.2">
      <c r="C47" s="208"/>
      <c r="D47" s="214"/>
      <c r="E47" s="214"/>
      <c r="F47" s="214"/>
      <c r="G47" s="214"/>
    </row>
    <row r="48" spans="3:8" ht="14.25" customHeight="1" x14ac:dyDescent="0.2">
      <c r="D48" s="210">
        <v>245123.55</v>
      </c>
      <c r="E48" s="210">
        <v>245123.55</v>
      </c>
      <c r="F48" s="210">
        <v>0</v>
      </c>
      <c r="G48" s="210">
        <v>0</v>
      </c>
    </row>
    <row r="49" spans="3:8" ht="14.25" customHeight="1" x14ac:dyDescent="0.2">
      <c r="D49" s="216"/>
    </row>
    <row r="50" spans="3:8" ht="14.25" customHeight="1" x14ac:dyDescent="0.2">
      <c r="D50" s="218"/>
      <c r="F50" s="216"/>
    </row>
    <row r="51" spans="3:8" ht="14.25" customHeight="1" x14ac:dyDescent="0.2">
      <c r="C51" s="200" t="s">
        <v>238</v>
      </c>
      <c r="G51" s="216"/>
    </row>
    <row r="52" spans="3:8" ht="14.25" customHeight="1" x14ac:dyDescent="0.2">
      <c r="C52" s="219"/>
    </row>
    <row r="53" spans="3:8" ht="24" customHeight="1" x14ac:dyDescent="0.2">
      <c r="C53" s="202" t="s">
        <v>239</v>
      </c>
      <c r="D53" s="203" t="s">
        <v>211</v>
      </c>
      <c r="E53" s="203" t="s">
        <v>240</v>
      </c>
    </row>
    <row r="54" spans="3:8" ht="14.25" customHeight="1" x14ac:dyDescent="0.2">
      <c r="C54" s="204" t="s">
        <v>241</v>
      </c>
      <c r="D54" s="205"/>
      <c r="E54" s="205">
        <v>0</v>
      </c>
    </row>
    <row r="55" spans="3:8" ht="14.25" customHeight="1" x14ac:dyDescent="0.2">
      <c r="C55" s="206"/>
      <c r="D55" s="207"/>
      <c r="E55" s="207">
        <v>0</v>
      </c>
    </row>
    <row r="56" spans="3:8" ht="14.25" customHeight="1" x14ac:dyDescent="0.2">
      <c r="C56" s="206" t="s">
        <v>242</v>
      </c>
      <c r="D56" s="207"/>
      <c r="E56" s="207"/>
    </row>
    <row r="57" spans="3:8" ht="14.25" customHeight="1" x14ac:dyDescent="0.2">
      <c r="C57" s="208"/>
      <c r="D57" s="209"/>
      <c r="E57" s="209">
        <v>0</v>
      </c>
    </row>
    <row r="58" spans="3:8" ht="14.25" customHeight="1" x14ac:dyDescent="0.2">
      <c r="C58" s="220"/>
      <c r="D58" s="210">
        <v>0</v>
      </c>
      <c r="E58" s="210">
        <v>0</v>
      </c>
    </row>
    <row r="59" spans="3:8" ht="13.9" customHeight="1" x14ac:dyDescent="0.2">
      <c r="C59" s="220"/>
      <c r="D59" s="221"/>
      <c r="E59" s="221"/>
    </row>
    <row r="60" spans="3:8" ht="14.25" customHeight="1" x14ac:dyDescent="0.2"/>
    <row r="61" spans="3:8" ht="14.25" customHeight="1" x14ac:dyDescent="0.2">
      <c r="C61" s="200" t="s">
        <v>243</v>
      </c>
    </row>
    <row r="62" spans="3:8" ht="14.25" customHeight="1" x14ac:dyDescent="0.2">
      <c r="C62" s="219"/>
    </row>
    <row r="63" spans="3:8" ht="27.75" customHeight="1" x14ac:dyDescent="0.2">
      <c r="C63" s="202" t="s">
        <v>244</v>
      </c>
      <c r="D63" s="203" t="s">
        <v>211</v>
      </c>
      <c r="E63" s="203" t="s">
        <v>212</v>
      </c>
      <c r="F63" s="203" t="s">
        <v>245</v>
      </c>
      <c r="G63" s="222" t="s">
        <v>246</v>
      </c>
      <c r="H63" s="203" t="s">
        <v>247</v>
      </c>
    </row>
    <row r="64" spans="3:8" ht="14.25" customHeight="1" x14ac:dyDescent="0.2">
      <c r="C64" s="223" t="s">
        <v>248</v>
      </c>
      <c r="D64" s="205"/>
      <c r="E64" s="205">
        <v>0</v>
      </c>
      <c r="F64" s="205">
        <v>0</v>
      </c>
      <c r="G64" s="205">
        <v>0</v>
      </c>
      <c r="H64" s="224">
        <v>0</v>
      </c>
    </row>
    <row r="65" spans="3:10" ht="14.25" customHeight="1" x14ac:dyDescent="0.2">
      <c r="C65" s="208"/>
      <c r="D65" s="207"/>
      <c r="E65" s="207">
        <v>0</v>
      </c>
      <c r="F65" s="207">
        <v>0</v>
      </c>
      <c r="G65" s="207">
        <v>0</v>
      </c>
      <c r="H65" s="224">
        <v>0</v>
      </c>
    </row>
    <row r="66" spans="3:10" ht="15" customHeight="1" x14ac:dyDescent="0.2">
      <c r="C66" s="220"/>
      <c r="D66" s="210">
        <v>0</v>
      </c>
      <c r="E66" s="210">
        <v>0</v>
      </c>
      <c r="F66" s="210">
        <v>0</v>
      </c>
      <c r="G66" s="210">
        <v>0</v>
      </c>
      <c r="H66" s="210">
        <v>0</v>
      </c>
    </row>
    <row r="67" spans="3:10" s="185" customFormat="1" ht="15" customHeight="1" x14ac:dyDescent="0.2">
      <c r="C67" s="225"/>
      <c r="D67" s="226"/>
      <c r="E67" s="226"/>
      <c r="F67" s="226"/>
      <c r="G67" s="226"/>
      <c r="H67" s="226"/>
    </row>
    <row r="68" spans="3:10" s="185" customFormat="1" ht="15" customHeight="1" x14ac:dyDescent="0.2">
      <c r="C68" s="225"/>
      <c r="D68" s="226"/>
      <c r="E68" s="226"/>
      <c r="F68" s="226"/>
      <c r="G68" s="226"/>
      <c r="H68" s="226"/>
    </row>
    <row r="69" spans="3:10" s="185" customFormat="1" ht="15" customHeight="1" x14ac:dyDescent="0.2">
      <c r="C69" s="225"/>
      <c r="D69" s="226"/>
      <c r="E69" s="226"/>
      <c r="F69" s="226"/>
      <c r="G69" s="226"/>
      <c r="H69" s="226"/>
    </row>
    <row r="70" spans="3:10" x14ac:dyDescent="0.2">
      <c r="C70" s="220"/>
      <c r="D70" s="227"/>
      <c r="E70" s="227"/>
      <c r="F70" s="227"/>
      <c r="G70" s="227"/>
      <c r="H70" s="227"/>
    </row>
    <row r="71" spans="3:10" ht="26.25" customHeight="1" x14ac:dyDescent="0.2">
      <c r="C71" s="202" t="s">
        <v>249</v>
      </c>
      <c r="D71" s="203" t="s">
        <v>211</v>
      </c>
      <c r="E71" s="203" t="s">
        <v>212</v>
      </c>
      <c r="F71" s="203" t="s">
        <v>250</v>
      </c>
      <c r="G71" s="227"/>
      <c r="H71" s="227"/>
    </row>
    <row r="72" spans="3:10" x14ac:dyDescent="0.2">
      <c r="C72" s="204" t="s">
        <v>251</v>
      </c>
      <c r="D72" s="224"/>
      <c r="E72" s="207">
        <v>0</v>
      </c>
      <c r="F72" s="207">
        <v>0</v>
      </c>
      <c r="G72" s="227"/>
      <c r="H72" s="227"/>
    </row>
    <row r="73" spans="3:10" x14ac:dyDescent="0.2">
      <c r="C73" s="208"/>
      <c r="D73" s="224"/>
      <c r="E73" s="207">
        <v>0</v>
      </c>
      <c r="F73" s="207">
        <v>0</v>
      </c>
      <c r="G73" s="227"/>
      <c r="H73" s="227"/>
    </row>
    <row r="74" spans="3:10" ht="16.5" customHeight="1" x14ac:dyDescent="0.2">
      <c r="C74" s="220"/>
      <c r="D74" s="210">
        <v>0</v>
      </c>
      <c r="E74" s="210">
        <v>0</v>
      </c>
      <c r="F74" s="210">
        <v>0</v>
      </c>
      <c r="G74" s="227"/>
      <c r="H74" s="227"/>
    </row>
    <row r="75" spans="3:10" s="185" customFormat="1" x14ac:dyDescent="0.2">
      <c r="C75" s="225"/>
      <c r="D75" s="228"/>
      <c r="E75" s="228"/>
      <c r="F75" s="228"/>
      <c r="G75" s="228"/>
      <c r="H75" s="228"/>
      <c r="J75" s="229"/>
    </row>
    <row r="76" spans="3:10" x14ac:dyDescent="0.2">
      <c r="C76" s="200" t="s">
        <v>252</v>
      </c>
    </row>
    <row r="77" spans="3:10" x14ac:dyDescent="0.2">
      <c r="C77" s="219"/>
    </row>
    <row r="78" spans="3:10" ht="24" customHeight="1" x14ac:dyDescent="0.2">
      <c r="C78" s="202" t="s">
        <v>253</v>
      </c>
      <c r="D78" s="203" t="s">
        <v>254</v>
      </c>
      <c r="E78" s="203" t="s">
        <v>255</v>
      </c>
      <c r="F78" s="203" t="s">
        <v>256</v>
      </c>
      <c r="G78" s="203" t="s">
        <v>257</v>
      </c>
    </row>
    <row r="79" spans="3:10" ht="24" customHeight="1" x14ac:dyDescent="0.2">
      <c r="C79" s="206" t="s">
        <v>258</v>
      </c>
      <c r="D79" s="230">
        <v>43536236.119999997</v>
      </c>
      <c r="E79" s="230">
        <v>46766455.719999999</v>
      </c>
      <c r="F79" s="230">
        <v>3230219.6</v>
      </c>
      <c r="G79" s="231"/>
    </row>
    <row r="80" spans="3:10" x14ac:dyDescent="0.2">
      <c r="C80" s="232" t="s">
        <v>259</v>
      </c>
      <c r="D80" s="233">
        <v>43536236.119999997</v>
      </c>
      <c r="E80" s="233">
        <v>46766455.719999999</v>
      </c>
      <c r="F80" s="233">
        <v>3230219.6</v>
      </c>
      <c r="G80" s="214"/>
    </row>
    <row r="81" spans="3:8" x14ac:dyDescent="0.2">
      <c r="C81" s="206" t="s">
        <v>260</v>
      </c>
      <c r="D81" s="230">
        <v>31902813.059999999</v>
      </c>
      <c r="E81" s="234">
        <v>31902813.059999999</v>
      </c>
      <c r="F81" s="230">
        <v>0</v>
      </c>
      <c r="G81" s="214">
        <v>0</v>
      </c>
    </row>
    <row r="82" spans="3:8" x14ac:dyDescent="0.2">
      <c r="C82" s="232" t="s">
        <v>261</v>
      </c>
      <c r="D82" s="233">
        <v>4714325.28</v>
      </c>
      <c r="E82" s="233">
        <v>4714325.28</v>
      </c>
      <c r="F82" s="233">
        <v>0</v>
      </c>
      <c r="G82" s="214"/>
    </row>
    <row r="83" spans="3:8" x14ac:dyDescent="0.2">
      <c r="C83" s="232" t="s">
        <v>262</v>
      </c>
      <c r="D83" s="233">
        <v>786608.37</v>
      </c>
      <c r="E83" s="233">
        <v>786608.37</v>
      </c>
      <c r="F83" s="233">
        <v>0</v>
      </c>
      <c r="G83" s="214"/>
    </row>
    <row r="84" spans="3:8" x14ac:dyDescent="0.2">
      <c r="C84" s="232" t="s">
        <v>263</v>
      </c>
      <c r="D84" s="233">
        <v>4058429.66</v>
      </c>
      <c r="E84" s="233">
        <v>4058429.66</v>
      </c>
      <c r="F84" s="233">
        <v>0</v>
      </c>
      <c r="G84" s="214"/>
    </row>
    <row r="85" spans="3:8" x14ac:dyDescent="0.2">
      <c r="C85" s="232" t="s">
        <v>264</v>
      </c>
      <c r="D85" s="233">
        <v>729178.22</v>
      </c>
      <c r="E85" s="233">
        <v>729178.22</v>
      </c>
      <c r="F85" s="233">
        <v>0</v>
      </c>
      <c r="G85" s="214"/>
    </row>
    <row r="86" spans="3:8" x14ac:dyDescent="0.2">
      <c r="C86" s="232" t="s">
        <v>265</v>
      </c>
      <c r="D86" s="233">
        <v>148190</v>
      </c>
      <c r="E86" s="233">
        <v>148190</v>
      </c>
      <c r="F86" s="233">
        <v>0</v>
      </c>
      <c r="G86" s="214"/>
    </row>
    <row r="87" spans="3:8" x14ac:dyDescent="0.2">
      <c r="C87" s="232" t="s">
        <v>266</v>
      </c>
      <c r="D87" s="233">
        <v>345682.48</v>
      </c>
      <c r="E87" s="233">
        <v>345682.48</v>
      </c>
      <c r="F87" s="233">
        <v>0</v>
      </c>
      <c r="G87" s="214"/>
    </row>
    <row r="88" spans="3:8" x14ac:dyDescent="0.2">
      <c r="C88" s="232" t="s">
        <v>267</v>
      </c>
      <c r="D88" s="233">
        <v>130637</v>
      </c>
      <c r="E88" s="233">
        <v>130637</v>
      </c>
      <c r="F88" s="233">
        <v>0</v>
      </c>
      <c r="G88" s="214"/>
    </row>
    <row r="89" spans="3:8" x14ac:dyDescent="0.2">
      <c r="C89" s="232" t="s">
        <v>268</v>
      </c>
      <c r="D89" s="233">
        <v>6156306.04</v>
      </c>
      <c r="E89" s="233">
        <v>6156306.04</v>
      </c>
      <c r="F89" s="233">
        <v>0</v>
      </c>
      <c r="G89" s="214"/>
    </row>
    <row r="90" spans="3:8" x14ac:dyDescent="0.2">
      <c r="C90" s="232" t="s">
        <v>269</v>
      </c>
      <c r="D90" s="233">
        <v>327151.13</v>
      </c>
      <c r="E90" s="233">
        <v>327151.13</v>
      </c>
      <c r="F90" s="233">
        <v>0</v>
      </c>
      <c r="G90" s="235"/>
      <c r="H90" s="236"/>
    </row>
    <row r="91" spans="3:8" x14ac:dyDescent="0.2">
      <c r="C91" s="232" t="s">
        <v>270</v>
      </c>
      <c r="D91" s="233">
        <v>606267.23</v>
      </c>
      <c r="E91" s="233">
        <v>606267.23</v>
      </c>
      <c r="F91" s="233">
        <v>0</v>
      </c>
      <c r="G91" s="235"/>
      <c r="H91" s="236"/>
    </row>
    <row r="92" spans="3:8" x14ac:dyDescent="0.2">
      <c r="C92" s="232" t="s">
        <v>271</v>
      </c>
      <c r="D92" s="233">
        <v>2975339</v>
      </c>
      <c r="E92" s="233">
        <v>2975339</v>
      </c>
      <c r="F92" s="233">
        <v>0</v>
      </c>
      <c r="G92" s="235"/>
      <c r="H92" s="236"/>
    </row>
    <row r="93" spans="3:8" x14ac:dyDescent="0.2">
      <c r="C93" s="232" t="s">
        <v>272</v>
      </c>
      <c r="D93" s="233">
        <v>1090775.8999999999</v>
      </c>
      <c r="E93" s="233">
        <v>1090775.8999999999</v>
      </c>
      <c r="F93" s="233">
        <v>0</v>
      </c>
      <c r="G93" s="235"/>
      <c r="H93" s="236"/>
    </row>
    <row r="94" spans="3:8" x14ac:dyDescent="0.2">
      <c r="C94" s="232" t="s">
        <v>273</v>
      </c>
      <c r="D94" s="233">
        <v>21208.28</v>
      </c>
      <c r="E94" s="233">
        <v>21208.28</v>
      </c>
      <c r="F94" s="233">
        <v>0</v>
      </c>
      <c r="G94" s="235"/>
      <c r="H94" s="236"/>
    </row>
    <row r="95" spans="3:8" x14ac:dyDescent="0.2">
      <c r="C95" s="232" t="s">
        <v>274</v>
      </c>
      <c r="D95" s="233">
        <v>199990</v>
      </c>
      <c r="E95" s="233">
        <v>199990</v>
      </c>
      <c r="F95" s="233">
        <v>0</v>
      </c>
      <c r="G95" s="235"/>
      <c r="H95" s="236"/>
    </row>
    <row r="96" spans="3:8" x14ac:dyDescent="0.2">
      <c r="C96" s="232" t="s">
        <v>275</v>
      </c>
      <c r="D96" s="233">
        <v>2806920.3</v>
      </c>
      <c r="E96" s="233">
        <v>2806920.3</v>
      </c>
      <c r="F96" s="233">
        <v>0</v>
      </c>
      <c r="G96" s="235"/>
      <c r="H96" s="236"/>
    </row>
    <row r="97" spans="3:8" x14ac:dyDescent="0.2">
      <c r="C97" s="232" t="s">
        <v>276</v>
      </c>
      <c r="D97" s="233">
        <v>6751904.1799999997</v>
      </c>
      <c r="E97" s="233">
        <v>6751904.1799999997</v>
      </c>
      <c r="F97" s="233">
        <v>0</v>
      </c>
      <c r="G97" s="235"/>
      <c r="H97" s="236"/>
    </row>
    <row r="98" spans="3:8" x14ac:dyDescent="0.2">
      <c r="C98" s="232" t="s">
        <v>277</v>
      </c>
      <c r="D98" s="233">
        <v>53899.99</v>
      </c>
      <c r="E98" s="233">
        <v>53899.99</v>
      </c>
      <c r="F98" s="233">
        <v>0</v>
      </c>
      <c r="G98" s="235">
        <v>0</v>
      </c>
      <c r="H98" s="236"/>
    </row>
    <row r="99" spans="3:8" x14ac:dyDescent="0.2">
      <c r="C99" s="206" t="s">
        <v>278</v>
      </c>
      <c r="D99" s="234">
        <v>-13135323.430000002</v>
      </c>
      <c r="E99" s="234">
        <v>-13135323.430000002</v>
      </c>
      <c r="F99" s="234">
        <v>0</v>
      </c>
      <c r="G99" s="235"/>
      <c r="H99" s="236"/>
    </row>
    <row r="100" spans="3:8" x14ac:dyDescent="0.2">
      <c r="C100" s="232" t="s">
        <v>279</v>
      </c>
      <c r="D100" s="233">
        <v>-1419573.76</v>
      </c>
      <c r="E100" s="233">
        <v>-1419573.76</v>
      </c>
      <c r="F100" s="233">
        <v>0</v>
      </c>
      <c r="G100" s="235"/>
      <c r="H100" s="236"/>
    </row>
    <row r="101" spans="3:8" x14ac:dyDescent="0.2">
      <c r="C101" s="232" t="s">
        <v>280</v>
      </c>
      <c r="D101" s="233">
        <v>-227223.32</v>
      </c>
      <c r="E101" s="233">
        <v>-227223.32</v>
      </c>
      <c r="F101" s="233">
        <v>0</v>
      </c>
      <c r="G101" s="235"/>
      <c r="H101" s="236"/>
    </row>
    <row r="102" spans="3:8" x14ac:dyDescent="0.2">
      <c r="C102" s="232" t="s">
        <v>281</v>
      </c>
      <c r="D102" s="233">
        <v>-3736938.54</v>
      </c>
      <c r="E102" s="233">
        <v>-3736938.54</v>
      </c>
      <c r="F102" s="233">
        <v>0</v>
      </c>
      <c r="G102" s="235"/>
      <c r="H102" s="236"/>
    </row>
    <row r="103" spans="3:8" x14ac:dyDescent="0.2">
      <c r="C103" s="232" t="s">
        <v>282</v>
      </c>
      <c r="D103" s="233">
        <v>-199282.03</v>
      </c>
      <c r="E103" s="233">
        <v>-199282.03</v>
      </c>
      <c r="F103" s="233">
        <v>0</v>
      </c>
      <c r="G103" s="235"/>
      <c r="H103" s="236"/>
    </row>
    <row r="104" spans="3:8" x14ac:dyDescent="0.2">
      <c r="C104" s="232" t="s">
        <v>283</v>
      </c>
      <c r="D104" s="233">
        <v>-44457</v>
      </c>
      <c r="E104" s="233">
        <v>-44457</v>
      </c>
      <c r="F104" s="233">
        <v>0</v>
      </c>
      <c r="G104" s="214"/>
      <c r="H104" s="194"/>
    </row>
    <row r="105" spans="3:8" x14ac:dyDescent="0.2">
      <c r="C105" s="232" t="s">
        <v>284</v>
      </c>
      <c r="D105" s="233">
        <v>-104912.88</v>
      </c>
      <c r="E105" s="233">
        <v>-104912.88</v>
      </c>
      <c r="F105" s="233">
        <v>0</v>
      </c>
      <c r="G105" s="214"/>
    </row>
    <row r="106" spans="3:8" x14ac:dyDescent="0.2">
      <c r="C106" s="232" t="s">
        <v>285</v>
      </c>
      <c r="D106" s="233">
        <v>-42458</v>
      </c>
      <c r="E106" s="233">
        <v>-42458</v>
      </c>
      <c r="F106" s="233">
        <v>0</v>
      </c>
      <c r="G106" s="214"/>
    </row>
    <row r="107" spans="3:8" x14ac:dyDescent="0.2">
      <c r="C107" s="232" t="s">
        <v>286</v>
      </c>
      <c r="D107" s="233">
        <v>-1822503.35</v>
      </c>
      <c r="E107" s="233">
        <v>-1822503.35</v>
      </c>
      <c r="F107" s="233">
        <v>0</v>
      </c>
      <c r="G107" s="214"/>
    </row>
    <row r="108" spans="3:8" x14ac:dyDescent="0.2">
      <c r="C108" s="232" t="s">
        <v>287</v>
      </c>
      <c r="D108" s="233">
        <v>-276299</v>
      </c>
      <c r="E108" s="233">
        <v>-276299</v>
      </c>
      <c r="F108" s="233">
        <v>0</v>
      </c>
      <c r="G108" s="214"/>
    </row>
    <row r="109" spans="3:8" x14ac:dyDescent="0.2">
      <c r="C109" s="232" t="s">
        <v>288</v>
      </c>
      <c r="D109" s="233">
        <v>-544913.93000000005</v>
      </c>
      <c r="E109" s="233">
        <v>-544913.93000000005</v>
      </c>
      <c r="F109" s="233">
        <v>0</v>
      </c>
      <c r="G109" s="214"/>
    </row>
    <row r="110" spans="3:8" x14ac:dyDescent="0.2">
      <c r="C110" s="232" t="s">
        <v>289</v>
      </c>
      <c r="D110" s="233">
        <v>-2006273.74</v>
      </c>
      <c r="E110" s="233">
        <v>-2006273.74</v>
      </c>
      <c r="F110" s="233">
        <v>0</v>
      </c>
      <c r="G110" s="214"/>
    </row>
    <row r="111" spans="3:8" x14ac:dyDescent="0.2">
      <c r="C111" s="232" t="s">
        <v>290</v>
      </c>
      <c r="D111" s="233">
        <v>-348652.09</v>
      </c>
      <c r="E111" s="233">
        <v>-348652.09</v>
      </c>
      <c r="F111" s="233">
        <v>0</v>
      </c>
      <c r="G111" s="214"/>
    </row>
    <row r="112" spans="3:8" x14ac:dyDescent="0.2">
      <c r="C112" s="232" t="s">
        <v>291</v>
      </c>
      <c r="D112" s="233">
        <v>-6581.46</v>
      </c>
      <c r="E112" s="233">
        <v>-6581.46</v>
      </c>
      <c r="F112" s="233">
        <v>0</v>
      </c>
      <c r="G112" s="214"/>
    </row>
    <row r="113" spans="3:7" x14ac:dyDescent="0.2">
      <c r="C113" s="232" t="s">
        <v>292</v>
      </c>
      <c r="D113" s="233">
        <v>-63154.74</v>
      </c>
      <c r="E113" s="233">
        <v>-63154.74</v>
      </c>
      <c r="F113" s="233">
        <v>0</v>
      </c>
      <c r="G113" s="214"/>
    </row>
    <row r="114" spans="3:7" x14ac:dyDescent="0.2">
      <c r="C114" s="232" t="s">
        <v>293</v>
      </c>
      <c r="D114" s="233">
        <v>-430423.87</v>
      </c>
      <c r="E114" s="233">
        <v>-430423.87</v>
      </c>
      <c r="F114" s="233">
        <v>0</v>
      </c>
      <c r="G114" s="214"/>
    </row>
    <row r="115" spans="3:7" x14ac:dyDescent="0.2">
      <c r="C115" s="232" t="s">
        <v>294</v>
      </c>
      <c r="D115" s="233">
        <v>-1844555.72</v>
      </c>
      <c r="E115" s="233">
        <v>-1844555.72</v>
      </c>
      <c r="F115" s="233">
        <v>0</v>
      </c>
      <c r="G115" s="214"/>
    </row>
    <row r="116" spans="3:7" x14ac:dyDescent="0.2">
      <c r="C116" s="237" t="s">
        <v>295</v>
      </c>
      <c r="D116" s="233">
        <v>-17120</v>
      </c>
      <c r="E116" s="233">
        <v>-17120</v>
      </c>
      <c r="F116" s="233">
        <v>0</v>
      </c>
      <c r="G116" s="214"/>
    </row>
    <row r="117" spans="3:7" ht="18" customHeight="1" x14ac:dyDescent="0.2">
      <c r="D117" s="210">
        <v>62303725.749999993</v>
      </c>
      <c r="E117" s="210">
        <v>65533945.350000001</v>
      </c>
      <c r="F117" s="210">
        <v>3230219.6</v>
      </c>
      <c r="G117" s="210">
        <v>0</v>
      </c>
    </row>
    <row r="118" spans="3:7" x14ac:dyDescent="0.2">
      <c r="D118" s="216"/>
      <c r="E118" s="216"/>
    </row>
    <row r="120" spans="3:7" ht="21.75" customHeight="1" x14ac:dyDescent="0.2">
      <c r="C120" s="202" t="s">
        <v>296</v>
      </c>
      <c r="D120" s="203" t="s">
        <v>254</v>
      </c>
      <c r="E120" s="203" t="s">
        <v>255</v>
      </c>
      <c r="F120" s="203" t="s">
        <v>256</v>
      </c>
      <c r="G120" s="203" t="s">
        <v>257</v>
      </c>
    </row>
    <row r="121" spans="3:7" x14ac:dyDescent="0.2">
      <c r="C121" s="204" t="s">
        <v>297</v>
      </c>
      <c r="D121" s="205"/>
      <c r="E121" s="205"/>
      <c r="F121" s="205"/>
      <c r="G121" s="205"/>
    </row>
    <row r="122" spans="3:7" x14ac:dyDescent="0.2">
      <c r="C122" s="206"/>
      <c r="D122" s="207"/>
      <c r="E122" s="207"/>
      <c r="F122" s="207"/>
      <c r="G122" s="207"/>
    </row>
    <row r="123" spans="3:7" x14ac:dyDescent="0.2">
      <c r="C123" s="206" t="s">
        <v>298</v>
      </c>
      <c r="D123" s="207"/>
      <c r="E123" s="207"/>
      <c r="F123" s="207"/>
      <c r="G123" s="207"/>
    </row>
    <row r="124" spans="3:7" x14ac:dyDescent="0.2">
      <c r="C124" s="206"/>
      <c r="D124" s="207"/>
      <c r="E124" s="207"/>
      <c r="F124" s="207"/>
      <c r="G124" s="207"/>
    </row>
    <row r="125" spans="3:7" x14ac:dyDescent="0.2">
      <c r="C125" s="206" t="s">
        <v>299</v>
      </c>
      <c r="D125" s="207"/>
      <c r="E125" s="207"/>
      <c r="F125" s="207"/>
      <c r="G125" s="207"/>
    </row>
    <row r="126" spans="3:7" ht="15" x14ac:dyDescent="0.25">
      <c r="C126" s="238"/>
      <c r="D126" s="209"/>
      <c r="E126" s="209"/>
      <c r="F126" s="209"/>
      <c r="G126" s="209"/>
    </row>
    <row r="127" spans="3:7" ht="16.5" customHeight="1" x14ac:dyDescent="0.2">
      <c r="D127" s="210">
        <v>0</v>
      </c>
      <c r="E127" s="210">
        <v>0</v>
      </c>
      <c r="F127" s="210">
        <v>0</v>
      </c>
      <c r="G127" s="210">
        <v>0</v>
      </c>
    </row>
    <row r="130" spans="3:5" ht="27" customHeight="1" x14ac:dyDescent="0.2">
      <c r="C130" s="202" t="s">
        <v>300</v>
      </c>
      <c r="D130" s="203" t="s">
        <v>211</v>
      </c>
    </row>
    <row r="131" spans="3:5" x14ac:dyDescent="0.2">
      <c r="C131" s="204" t="s">
        <v>301</v>
      </c>
      <c r="D131" s="205"/>
    </row>
    <row r="132" spans="3:5" x14ac:dyDescent="0.2">
      <c r="C132" s="206"/>
      <c r="D132" s="207"/>
    </row>
    <row r="133" spans="3:5" x14ac:dyDescent="0.2">
      <c r="C133" s="208"/>
      <c r="D133" s="209"/>
    </row>
    <row r="134" spans="3:5" ht="15" customHeight="1" x14ac:dyDescent="0.2">
      <c r="D134" s="210">
        <v>0</v>
      </c>
    </row>
    <row r="135" spans="3:5" s="185" customFormat="1" ht="15" x14ac:dyDescent="0.25">
      <c r="C135" s="239"/>
    </row>
    <row r="137" spans="3:5" ht="22.5" customHeight="1" x14ac:dyDescent="0.2">
      <c r="C137" s="240" t="s">
        <v>302</v>
      </c>
      <c r="D137" s="241" t="s">
        <v>211</v>
      </c>
      <c r="E137" s="242" t="s">
        <v>303</v>
      </c>
    </row>
    <row r="138" spans="3:5" x14ac:dyDescent="0.2">
      <c r="C138" s="243"/>
      <c r="D138" s="244"/>
      <c r="E138" s="245"/>
    </row>
    <row r="139" spans="3:5" x14ac:dyDescent="0.2">
      <c r="C139" s="246"/>
      <c r="D139" s="247"/>
      <c r="E139" s="247"/>
    </row>
    <row r="140" spans="3:5" ht="14.25" customHeight="1" x14ac:dyDescent="0.2">
      <c r="D140" s="210">
        <v>0</v>
      </c>
      <c r="E140" s="210">
        <v>0</v>
      </c>
    </row>
    <row r="141" spans="3:5" s="185" customFormat="1" ht="14.25" customHeight="1" x14ac:dyDescent="0.2"/>
    <row r="142" spans="3:5" ht="14.25" customHeight="1" x14ac:dyDescent="0.2"/>
    <row r="143" spans="3:5" ht="14.25" customHeight="1" x14ac:dyDescent="0.2"/>
    <row r="144" spans="3:5" x14ac:dyDescent="0.2">
      <c r="C144" s="196" t="s">
        <v>1</v>
      </c>
    </row>
    <row r="146" spans="3:10" ht="20.25" customHeight="1" x14ac:dyDescent="0.2">
      <c r="C146" s="240" t="s">
        <v>304</v>
      </c>
      <c r="D146" s="241" t="s">
        <v>211</v>
      </c>
      <c r="E146" s="203" t="s">
        <v>226</v>
      </c>
      <c r="F146" s="203" t="s">
        <v>227</v>
      </c>
      <c r="G146" s="203" t="s">
        <v>228</v>
      </c>
    </row>
    <row r="147" spans="3:10" x14ac:dyDescent="0.2">
      <c r="C147" s="204" t="s">
        <v>305</v>
      </c>
      <c r="D147" s="248">
        <v>671070.76</v>
      </c>
      <c r="E147" s="248">
        <v>671070.76</v>
      </c>
      <c r="F147" s="249"/>
      <c r="G147" s="249"/>
    </row>
    <row r="148" spans="3:10" x14ac:dyDescent="0.2">
      <c r="C148" s="232" t="s">
        <v>306</v>
      </c>
      <c r="D148" s="233">
        <v>28239.200000000001</v>
      </c>
      <c r="E148" s="233">
        <v>28239.200000000001</v>
      </c>
      <c r="F148" s="214"/>
      <c r="G148" s="214"/>
      <c r="I148" s="186"/>
    </row>
    <row r="149" spans="3:10" x14ac:dyDescent="0.2">
      <c r="C149" s="232" t="s">
        <v>307</v>
      </c>
      <c r="D149" s="233">
        <v>48121.39</v>
      </c>
      <c r="E149" s="233">
        <v>48121.39</v>
      </c>
      <c r="F149" s="214"/>
      <c r="G149" s="214"/>
      <c r="I149" s="186"/>
    </row>
    <row r="150" spans="3:10" x14ac:dyDescent="0.2">
      <c r="C150" s="232" t="s">
        <v>308</v>
      </c>
      <c r="D150" s="233">
        <v>337525.99</v>
      </c>
      <c r="E150" s="233">
        <v>337525.99</v>
      </c>
      <c r="F150" s="214"/>
      <c r="G150" s="214"/>
      <c r="I150" s="186"/>
    </row>
    <row r="151" spans="3:10" x14ac:dyDescent="0.2">
      <c r="C151" s="232" t="s">
        <v>309</v>
      </c>
      <c r="D151" s="233">
        <v>91592.960000000006</v>
      </c>
      <c r="E151" s="233">
        <v>91592.960000000006</v>
      </c>
      <c r="F151" s="214"/>
      <c r="G151" s="214"/>
      <c r="I151" s="186"/>
    </row>
    <row r="152" spans="3:10" x14ac:dyDescent="0.2">
      <c r="C152" s="232" t="s">
        <v>310</v>
      </c>
      <c r="D152" s="233">
        <v>130913.96</v>
      </c>
      <c r="E152" s="233">
        <v>130913.96</v>
      </c>
      <c r="F152" s="214"/>
      <c r="G152" s="214"/>
      <c r="I152" s="186"/>
    </row>
    <row r="153" spans="3:10" x14ac:dyDescent="0.2">
      <c r="C153" s="232" t="s">
        <v>834</v>
      </c>
      <c r="D153" s="233">
        <v>12704.33</v>
      </c>
      <c r="E153" s="233">
        <v>12704.33</v>
      </c>
      <c r="F153" s="214"/>
      <c r="G153" s="214"/>
      <c r="I153" s="186"/>
    </row>
    <row r="154" spans="3:10" x14ac:dyDescent="0.2">
      <c r="C154" s="232" t="s">
        <v>311</v>
      </c>
      <c r="D154" s="233">
        <v>21972.93</v>
      </c>
      <c r="E154" s="233">
        <v>21972.93</v>
      </c>
      <c r="F154" s="214"/>
      <c r="G154" s="214"/>
      <c r="I154" s="186"/>
    </row>
    <row r="155" spans="3:10" x14ac:dyDescent="0.2">
      <c r="C155" s="208"/>
      <c r="D155" s="233"/>
      <c r="E155" s="233"/>
      <c r="F155" s="215"/>
      <c r="G155" s="215"/>
    </row>
    <row r="156" spans="3:10" ht="16.5" customHeight="1" x14ac:dyDescent="0.2">
      <c r="D156" s="210">
        <v>671070.76</v>
      </c>
      <c r="E156" s="210">
        <v>671070.76</v>
      </c>
      <c r="F156" s="210">
        <v>0</v>
      </c>
      <c r="G156" s="210">
        <v>0</v>
      </c>
    </row>
    <row r="157" spans="3:10" s="185" customFormat="1" x14ac:dyDescent="0.2">
      <c r="D157" s="250"/>
      <c r="J157" s="229"/>
    </row>
    <row r="159" spans="3:10" ht="20.25" customHeight="1" x14ac:dyDescent="0.2">
      <c r="C159" s="240" t="s">
        <v>312</v>
      </c>
      <c r="D159" s="241" t="s">
        <v>211</v>
      </c>
      <c r="E159" s="203" t="s">
        <v>313</v>
      </c>
      <c r="F159" s="203" t="s">
        <v>303</v>
      </c>
    </row>
    <row r="160" spans="3:10" x14ac:dyDescent="0.2">
      <c r="C160" s="251" t="s">
        <v>314</v>
      </c>
      <c r="D160" s="252"/>
      <c r="E160" s="253"/>
      <c r="F160" s="254"/>
    </row>
    <row r="161" spans="3:9" x14ac:dyDescent="0.2">
      <c r="C161" s="255"/>
      <c r="D161" s="256"/>
      <c r="E161" s="257"/>
      <c r="F161" s="258"/>
    </row>
    <row r="162" spans="3:9" x14ac:dyDescent="0.2">
      <c r="C162" s="259"/>
      <c r="D162" s="260"/>
      <c r="E162" s="261"/>
      <c r="F162" s="262"/>
    </row>
    <row r="163" spans="3:9" ht="16.5" customHeight="1" x14ac:dyDescent="0.2">
      <c r="D163" s="210">
        <v>0</v>
      </c>
      <c r="E163" s="698"/>
      <c r="F163" s="699"/>
    </row>
    <row r="166" spans="3:9" ht="27.75" customHeight="1" x14ac:dyDescent="0.2">
      <c r="C166" s="240" t="s">
        <v>315</v>
      </c>
      <c r="D166" s="241" t="s">
        <v>211</v>
      </c>
      <c r="E166" s="203" t="s">
        <v>313</v>
      </c>
      <c r="F166" s="203" t="s">
        <v>303</v>
      </c>
    </row>
    <row r="167" spans="3:9" x14ac:dyDescent="0.2">
      <c r="C167" s="251" t="s">
        <v>316</v>
      </c>
      <c r="D167" s="263"/>
      <c r="E167" s="253"/>
      <c r="F167" s="254"/>
    </row>
    <row r="168" spans="3:9" x14ac:dyDescent="0.2">
      <c r="C168" s="255"/>
      <c r="D168" s="256"/>
      <c r="E168" s="257"/>
      <c r="F168" s="258"/>
    </row>
    <row r="169" spans="3:9" x14ac:dyDescent="0.2">
      <c r="C169" s="259"/>
      <c r="D169" s="260"/>
      <c r="E169" s="261"/>
      <c r="F169" s="262"/>
      <c r="I169" s="186"/>
    </row>
    <row r="170" spans="3:9" ht="15" customHeight="1" x14ac:dyDescent="0.2">
      <c r="D170" s="210">
        <v>0</v>
      </c>
      <c r="E170" s="698"/>
      <c r="F170" s="699"/>
      <c r="I170" s="186"/>
    </row>
    <row r="171" spans="3:9" ht="15" x14ac:dyDescent="0.25">
      <c r="C171" s="264"/>
      <c r="I171" s="186"/>
    </row>
    <row r="173" spans="3:9" ht="24" customHeight="1" x14ac:dyDescent="0.2">
      <c r="C173" s="240" t="s">
        <v>317</v>
      </c>
      <c r="D173" s="241" t="s">
        <v>211</v>
      </c>
      <c r="E173" s="203" t="s">
        <v>313</v>
      </c>
      <c r="F173" s="203" t="s">
        <v>303</v>
      </c>
      <c r="I173" s="186"/>
    </row>
    <row r="174" spans="3:9" x14ac:dyDescent="0.2">
      <c r="C174" s="251" t="s">
        <v>318</v>
      </c>
      <c r="D174" s="263"/>
      <c r="E174" s="253"/>
      <c r="F174" s="254"/>
      <c r="I174" s="186"/>
    </row>
    <row r="175" spans="3:9" x14ac:dyDescent="0.2">
      <c r="C175" s="255"/>
      <c r="D175" s="256"/>
      <c r="E175" s="257"/>
      <c r="F175" s="258"/>
      <c r="I175" s="186"/>
    </row>
    <row r="176" spans="3:9" x14ac:dyDescent="0.2">
      <c r="C176" s="259"/>
      <c r="D176" s="260"/>
      <c r="E176" s="261"/>
      <c r="F176" s="262"/>
      <c r="I176" s="186"/>
    </row>
    <row r="177" spans="3:9" ht="16.5" customHeight="1" x14ac:dyDescent="0.2">
      <c r="D177" s="210">
        <v>0</v>
      </c>
      <c r="E177" s="698"/>
      <c r="F177" s="699"/>
      <c r="I177" s="186"/>
    </row>
    <row r="180" spans="3:9" ht="24" customHeight="1" x14ac:dyDescent="0.2">
      <c r="C180" s="240" t="s">
        <v>319</v>
      </c>
      <c r="D180" s="241" t="s">
        <v>211</v>
      </c>
      <c r="E180" s="265" t="s">
        <v>313</v>
      </c>
      <c r="F180" s="265" t="s">
        <v>245</v>
      </c>
      <c r="I180" s="186"/>
    </row>
    <row r="181" spans="3:9" x14ac:dyDescent="0.2">
      <c r="C181" s="251" t="s">
        <v>320</v>
      </c>
      <c r="D181" s="205"/>
      <c r="E181" s="205">
        <v>0</v>
      </c>
      <c r="F181" s="205">
        <v>0</v>
      </c>
      <c r="I181" s="186"/>
    </row>
    <row r="182" spans="3:9" x14ac:dyDescent="0.2">
      <c r="C182" s="232"/>
      <c r="D182" s="207">
        <v>0</v>
      </c>
      <c r="E182" s="207">
        <v>0</v>
      </c>
      <c r="F182" s="207">
        <v>0</v>
      </c>
      <c r="I182" s="186"/>
    </row>
    <row r="183" spans="3:9" x14ac:dyDescent="0.2">
      <c r="C183" s="208"/>
      <c r="D183" s="266"/>
      <c r="E183" s="266">
        <v>0</v>
      </c>
      <c r="F183" s="266">
        <v>0</v>
      </c>
      <c r="I183" s="186"/>
    </row>
    <row r="184" spans="3:9" ht="18.75" customHeight="1" x14ac:dyDescent="0.2">
      <c r="D184" s="267">
        <v>0</v>
      </c>
      <c r="E184" s="698"/>
      <c r="F184" s="699"/>
      <c r="I184" s="186"/>
    </row>
    <row r="185" spans="3:9" s="185" customFormat="1" x14ac:dyDescent="0.2">
      <c r="D185" s="268"/>
      <c r="E185" s="269"/>
      <c r="F185" s="269"/>
    </row>
    <row r="186" spans="3:9" x14ac:dyDescent="0.2">
      <c r="C186" s="270" t="s">
        <v>321</v>
      </c>
      <c r="I186" s="186"/>
    </row>
    <row r="187" spans="3:9" x14ac:dyDescent="0.2">
      <c r="C187" s="196"/>
      <c r="I187" s="186"/>
    </row>
    <row r="188" spans="3:9" x14ac:dyDescent="0.2">
      <c r="C188" s="196" t="s">
        <v>322</v>
      </c>
      <c r="I188" s="186"/>
    </row>
    <row r="190" spans="3:9" ht="24" customHeight="1" x14ac:dyDescent="0.2">
      <c r="C190" s="271" t="s">
        <v>323</v>
      </c>
      <c r="D190" s="272" t="s">
        <v>211</v>
      </c>
      <c r="E190" s="203" t="s">
        <v>324</v>
      </c>
      <c r="F190" s="203" t="s">
        <v>245</v>
      </c>
      <c r="I190" s="186"/>
    </row>
    <row r="191" spans="3:9" x14ac:dyDescent="0.2">
      <c r="C191" s="204" t="s">
        <v>325</v>
      </c>
      <c r="D191" s="273">
        <v>992536</v>
      </c>
      <c r="E191" s="249"/>
      <c r="F191" s="249"/>
      <c r="I191" s="186"/>
    </row>
    <row r="192" spans="3:9" x14ac:dyDescent="0.2">
      <c r="C192" s="232" t="s">
        <v>326</v>
      </c>
      <c r="D192" s="274">
        <v>141600</v>
      </c>
      <c r="E192" s="214"/>
      <c r="F192" s="214"/>
      <c r="I192" s="186"/>
    </row>
    <row r="193" spans="3:9" x14ac:dyDescent="0.2">
      <c r="C193" s="232" t="s">
        <v>327</v>
      </c>
      <c r="D193" s="274">
        <v>270000</v>
      </c>
      <c r="E193" s="214"/>
      <c r="F193" s="214"/>
      <c r="I193" s="186"/>
    </row>
    <row r="194" spans="3:9" x14ac:dyDescent="0.2">
      <c r="C194" s="275" t="s">
        <v>328</v>
      </c>
      <c r="D194" s="274">
        <v>57888</v>
      </c>
      <c r="E194" s="214"/>
      <c r="F194" s="214"/>
      <c r="I194" s="186"/>
    </row>
    <row r="195" spans="3:9" x14ac:dyDescent="0.2">
      <c r="C195" s="275" t="s">
        <v>329</v>
      </c>
      <c r="D195" s="274">
        <v>2000</v>
      </c>
      <c r="E195" s="214"/>
      <c r="F195" s="214"/>
      <c r="I195" s="186"/>
    </row>
    <row r="196" spans="3:9" x14ac:dyDescent="0.2">
      <c r="C196" s="276" t="s">
        <v>330</v>
      </c>
      <c r="D196" s="274">
        <v>458100</v>
      </c>
      <c r="E196" s="214"/>
      <c r="F196" s="214"/>
      <c r="I196" s="186"/>
    </row>
    <row r="197" spans="3:9" x14ac:dyDescent="0.2">
      <c r="C197" s="276" t="s">
        <v>331</v>
      </c>
      <c r="D197" s="274">
        <v>62948</v>
      </c>
      <c r="E197" s="214"/>
      <c r="F197" s="214"/>
      <c r="I197" s="186"/>
    </row>
    <row r="198" spans="3:9" x14ac:dyDescent="0.2">
      <c r="C198" s="277" t="s">
        <v>332</v>
      </c>
      <c r="D198" s="278">
        <v>992536</v>
      </c>
      <c r="E198" s="214"/>
      <c r="F198" s="214"/>
      <c r="I198" s="186"/>
    </row>
    <row r="199" spans="3:9" x14ac:dyDescent="0.2">
      <c r="C199" s="277" t="s">
        <v>333</v>
      </c>
      <c r="D199" s="278">
        <v>992536</v>
      </c>
      <c r="E199" s="214"/>
      <c r="F199" s="214"/>
      <c r="I199" s="186"/>
    </row>
    <row r="200" spans="3:9" ht="25.5" x14ac:dyDescent="0.2">
      <c r="C200" s="279" t="s">
        <v>334</v>
      </c>
      <c r="D200" s="280">
        <v>24655254.920000002</v>
      </c>
      <c r="E200" s="214"/>
      <c r="F200" s="214"/>
      <c r="I200" s="186"/>
    </row>
    <row r="201" spans="3:9" x14ac:dyDescent="0.2">
      <c r="C201" s="544" t="s">
        <v>693</v>
      </c>
      <c r="D201" s="274">
        <v>10038134.310000001</v>
      </c>
      <c r="E201" s="214"/>
      <c r="F201" s="214"/>
      <c r="I201" s="186"/>
    </row>
    <row r="202" spans="3:9" x14ac:dyDescent="0.2">
      <c r="C202" s="544" t="s">
        <v>694</v>
      </c>
      <c r="D202" s="274">
        <v>14067.63</v>
      </c>
      <c r="E202" s="214"/>
      <c r="F202" s="214"/>
      <c r="I202" s="186"/>
    </row>
    <row r="203" spans="3:9" x14ac:dyDescent="0.2">
      <c r="C203" s="544" t="s">
        <v>835</v>
      </c>
      <c r="D203" s="274">
        <v>270.44</v>
      </c>
      <c r="E203" s="214"/>
      <c r="F203" s="214"/>
      <c r="I203" s="186"/>
    </row>
    <row r="204" spans="3:9" x14ac:dyDescent="0.2">
      <c r="C204" s="544" t="s">
        <v>695</v>
      </c>
      <c r="D204" s="274">
        <v>1057420.06</v>
      </c>
      <c r="E204" s="214"/>
      <c r="F204" s="214"/>
      <c r="I204" s="186"/>
    </row>
    <row r="205" spans="3:9" x14ac:dyDescent="0.2">
      <c r="C205" s="276" t="s">
        <v>335</v>
      </c>
      <c r="D205" s="274">
        <v>10038134.33</v>
      </c>
      <c r="E205" s="214"/>
      <c r="F205" s="214"/>
      <c r="I205" s="186"/>
    </row>
    <row r="206" spans="3:9" x14ac:dyDescent="0.2">
      <c r="C206" s="232" t="s">
        <v>336</v>
      </c>
      <c r="D206" s="274">
        <v>670275.34</v>
      </c>
      <c r="E206" s="214"/>
      <c r="F206" s="214"/>
      <c r="I206" s="186"/>
    </row>
    <row r="207" spans="3:9" x14ac:dyDescent="0.2">
      <c r="C207" s="232" t="s">
        <v>337</v>
      </c>
      <c r="D207" s="274">
        <v>2357644.81</v>
      </c>
      <c r="E207" s="214"/>
      <c r="F207" s="214"/>
      <c r="I207" s="186"/>
    </row>
    <row r="208" spans="3:9" x14ac:dyDescent="0.2">
      <c r="C208" s="232" t="s">
        <v>698</v>
      </c>
      <c r="D208" s="274">
        <v>110000</v>
      </c>
      <c r="E208" s="214"/>
      <c r="F208" s="214"/>
      <c r="I208" s="186"/>
    </row>
    <row r="209" spans="3:9" x14ac:dyDescent="0.2">
      <c r="C209" s="232" t="s">
        <v>699</v>
      </c>
      <c r="D209" s="274">
        <v>369308</v>
      </c>
      <c r="E209" s="214"/>
      <c r="F209" s="214"/>
      <c r="I209" s="186"/>
    </row>
    <row r="210" spans="3:9" x14ac:dyDescent="0.2">
      <c r="C210" s="206" t="s">
        <v>338</v>
      </c>
      <c r="D210" s="278">
        <v>24655254.920000002</v>
      </c>
      <c r="E210" s="214"/>
      <c r="F210" s="214"/>
      <c r="I210" s="186"/>
    </row>
    <row r="211" spans="3:9" x14ac:dyDescent="0.2">
      <c r="C211" s="208" t="s">
        <v>339</v>
      </c>
      <c r="D211" s="281">
        <v>24655254.920000002</v>
      </c>
      <c r="E211" s="214"/>
      <c r="F211" s="214"/>
      <c r="I211" s="186"/>
    </row>
    <row r="212" spans="3:9" s="185" customFormat="1" ht="15.75" customHeight="1" x14ac:dyDescent="0.2">
      <c r="C212" s="186"/>
      <c r="D212" s="282">
        <v>25647790.920000002</v>
      </c>
      <c r="E212" s="698"/>
      <c r="F212" s="699"/>
    </row>
    <row r="213" spans="3:9" s="185" customFormat="1" x14ac:dyDescent="0.2">
      <c r="G213" s="250"/>
    </row>
    <row r="215" spans="3:9" x14ac:dyDescent="0.2">
      <c r="C215" s="271" t="s">
        <v>340</v>
      </c>
      <c r="D215" s="272" t="s">
        <v>211</v>
      </c>
      <c r="E215" s="203" t="s">
        <v>324</v>
      </c>
      <c r="F215" s="203" t="s">
        <v>245</v>
      </c>
      <c r="I215" s="186"/>
    </row>
    <row r="216" spans="3:9" x14ac:dyDescent="0.2">
      <c r="C216" s="206" t="s">
        <v>341</v>
      </c>
      <c r="D216" s="230">
        <v>60888.09</v>
      </c>
      <c r="E216" s="214"/>
      <c r="F216" s="214"/>
      <c r="I216" s="186"/>
    </row>
    <row r="217" spans="3:9" x14ac:dyDescent="0.2">
      <c r="C217" s="232" t="s">
        <v>696</v>
      </c>
      <c r="D217" s="274">
        <v>1.23</v>
      </c>
      <c r="E217" s="214"/>
      <c r="F217" s="214"/>
      <c r="I217" s="186"/>
    </row>
    <row r="218" spans="3:9" x14ac:dyDescent="0.2">
      <c r="C218" s="232" t="s">
        <v>852</v>
      </c>
      <c r="D218" s="274">
        <v>28.86</v>
      </c>
      <c r="E218" s="214"/>
      <c r="F218" s="214"/>
      <c r="I218" s="186"/>
    </row>
    <row r="219" spans="3:9" x14ac:dyDescent="0.2">
      <c r="C219" s="232" t="s">
        <v>342</v>
      </c>
      <c r="D219" s="274">
        <v>5070</v>
      </c>
      <c r="E219" s="214"/>
      <c r="F219" s="214"/>
      <c r="I219" s="186"/>
    </row>
    <row r="220" spans="3:9" x14ac:dyDescent="0.2">
      <c r="C220" s="232" t="s">
        <v>697</v>
      </c>
      <c r="D220" s="274">
        <v>51838</v>
      </c>
      <c r="E220" s="214"/>
      <c r="F220" s="214"/>
      <c r="I220" s="186"/>
    </row>
    <row r="221" spans="3:9" x14ac:dyDescent="0.2">
      <c r="C221" s="232" t="s">
        <v>343</v>
      </c>
      <c r="D221" s="274">
        <v>3750</v>
      </c>
      <c r="E221" s="214"/>
      <c r="F221" s="214"/>
      <c r="I221" s="186"/>
    </row>
    <row r="222" spans="3:9" x14ac:dyDescent="0.2">
      <c r="C222" s="232" t="s">
        <v>836</v>
      </c>
      <c r="D222" s="274">
        <v>200</v>
      </c>
      <c r="E222" s="214"/>
      <c r="F222" s="214"/>
      <c r="I222" s="186"/>
    </row>
    <row r="223" spans="3:9" x14ac:dyDescent="0.2">
      <c r="C223" s="206" t="s">
        <v>344</v>
      </c>
      <c r="D223" s="278">
        <v>60888.09</v>
      </c>
      <c r="E223" s="214"/>
      <c r="F223" s="214"/>
      <c r="I223" s="186"/>
    </row>
    <row r="224" spans="3:9" x14ac:dyDescent="0.2">
      <c r="C224" s="208" t="s">
        <v>345</v>
      </c>
      <c r="D224" s="278">
        <v>60888.09</v>
      </c>
      <c r="E224" s="214"/>
      <c r="F224" s="214"/>
      <c r="I224" s="186"/>
    </row>
    <row r="225" spans="3:9" x14ac:dyDescent="0.2">
      <c r="D225" s="283">
        <v>60888.09</v>
      </c>
      <c r="E225" s="698"/>
      <c r="F225" s="699"/>
      <c r="I225" s="186"/>
    </row>
    <row r="226" spans="3:9" x14ac:dyDescent="0.2">
      <c r="C226" s="185"/>
      <c r="D226" s="226"/>
      <c r="E226" s="269"/>
      <c r="F226" s="269"/>
      <c r="I226" s="186"/>
    </row>
    <row r="227" spans="3:9" x14ac:dyDescent="0.2">
      <c r="C227" s="196" t="s">
        <v>85</v>
      </c>
      <c r="D227" s="216"/>
      <c r="I227" s="186"/>
    </row>
    <row r="229" spans="3:9" x14ac:dyDescent="0.2">
      <c r="C229" s="271" t="s">
        <v>346</v>
      </c>
      <c r="D229" s="272" t="s">
        <v>211</v>
      </c>
      <c r="E229" s="203" t="s">
        <v>347</v>
      </c>
      <c r="F229" s="203" t="s">
        <v>348</v>
      </c>
      <c r="I229" s="186"/>
    </row>
    <row r="230" spans="3:9" x14ac:dyDescent="0.2">
      <c r="C230" s="295" t="s">
        <v>349</v>
      </c>
      <c r="D230" s="274">
        <v>22146817.969999999</v>
      </c>
      <c r="E230" s="285">
        <v>0.99999998690556835</v>
      </c>
      <c r="F230" s="286">
        <v>0</v>
      </c>
      <c r="I230" s="186"/>
    </row>
    <row r="231" spans="3:9" x14ac:dyDescent="0.2">
      <c r="C231" s="295" t="s">
        <v>780</v>
      </c>
      <c r="D231" s="274">
        <v>12537720.880000001</v>
      </c>
      <c r="E231" s="285">
        <v>0.56611838761593436</v>
      </c>
      <c r="F231" s="287"/>
      <c r="I231" s="186"/>
    </row>
    <row r="232" spans="3:9" x14ac:dyDescent="0.2">
      <c r="C232" s="295" t="s">
        <v>781</v>
      </c>
      <c r="D232" s="274">
        <v>539490.64</v>
      </c>
      <c r="E232" s="285">
        <v>2.4359736045638344E-2</v>
      </c>
      <c r="F232" s="287"/>
      <c r="I232" s="186"/>
    </row>
    <row r="233" spans="3:9" x14ac:dyDescent="0.2">
      <c r="C233" s="295" t="s">
        <v>782</v>
      </c>
      <c r="D233" s="274">
        <v>1010762.64</v>
      </c>
      <c r="E233" s="285">
        <v>4.5639181275123834E-2</v>
      </c>
      <c r="F233" s="287"/>
      <c r="I233" s="186"/>
    </row>
    <row r="234" spans="3:9" x14ac:dyDescent="0.2">
      <c r="C234" s="295" t="s">
        <v>783</v>
      </c>
      <c r="D234" s="274">
        <v>1054024.18</v>
      </c>
      <c r="E234" s="285">
        <v>4.7592578826799285E-2</v>
      </c>
      <c r="F234" s="287"/>
      <c r="I234" s="186"/>
    </row>
    <row r="235" spans="3:9" x14ac:dyDescent="0.2">
      <c r="C235" s="295" t="s">
        <v>784</v>
      </c>
      <c r="D235" s="274">
        <v>540663.66</v>
      </c>
      <c r="E235" s="285">
        <v>2.4412701668130435E-2</v>
      </c>
      <c r="F235" s="287"/>
      <c r="I235" s="186"/>
    </row>
    <row r="236" spans="3:9" x14ac:dyDescent="0.2">
      <c r="C236" s="295" t="s">
        <v>785</v>
      </c>
      <c r="D236" s="274">
        <v>555039.89</v>
      </c>
      <c r="E236" s="285">
        <v>2.5061834650551382E-2</v>
      </c>
      <c r="F236" s="287"/>
      <c r="I236" s="186"/>
    </row>
    <row r="237" spans="3:9" x14ac:dyDescent="0.2">
      <c r="C237" s="295" t="s">
        <v>786</v>
      </c>
      <c r="D237" s="274">
        <v>992728.49</v>
      </c>
      <c r="E237" s="285">
        <v>4.4824881450000922E-2</v>
      </c>
      <c r="F237" s="287"/>
      <c r="I237" s="186"/>
    </row>
    <row r="238" spans="3:9" x14ac:dyDescent="0.2">
      <c r="C238" s="295" t="s">
        <v>787</v>
      </c>
      <c r="D238" s="274">
        <v>95584.73</v>
      </c>
      <c r="E238" s="285">
        <v>4.3159577204038404E-3</v>
      </c>
      <c r="F238" s="287"/>
      <c r="I238" s="186"/>
    </row>
    <row r="239" spans="3:9" x14ac:dyDescent="0.2">
      <c r="C239" s="295" t="s">
        <v>788</v>
      </c>
      <c r="D239" s="274">
        <v>58009.09</v>
      </c>
      <c r="E239" s="285">
        <v>2.6192968253307947E-3</v>
      </c>
      <c r="F239" s="287"/>
      <c r="I239" s="186"/>
    </row>
    <row r="240" spans="3:9" x14ac:dyDescent="0.2">
      <c r="C240" s="295" t="s">
        <v>789</v>
      </c>
      <c r="D240" s="274">
        <v>25053</v>
      </c>
      <c r="E240" s="285">
        <v>1.13122345765142E-3</v>
      </c>
      <c r="F240" s="287"/>
      <c r="I240" s="186"/>
    </row>
    <row r="241" spans="3:9" x14ac:dyDescent="0.2">
      <c r="C241" s="295" t="s">
        <v>790</v>
      </c>
      <c r="D241" s="274">
        <v>74350.03</v>
      </c>
      <c r="E241" s="285">
        <v>3.3571427778344631E-3</v>
      </c>
      <c r="F241" s="287"/>
      <c r="I241" s="186"/>
    </row>
    <row r="242" spans="3:9" x14ac:dyDescent="0.2">
      <c r="C242" s="295" t="s">
        <v>791</v>
      </c>
      <c r="D242" s="274">
        <v>14587</v>
      </c>
      <c r="E242" s="285">
        <v>6.5864992522896514E-4</v>
      </c>
      <c r="F242" s="287"/>
      <c r="I242" s="186"/>
    </row>
    <row r="243" spans="3:9" x14ac:dyDescent="0.2">
      <c r="C243" s="295" t="s">
        <v>792</v>
      </c>
      <c r="D243" s="274">
        <v>3324</v>
      </c>
      <c r="E243" s="285">
        <v>1.5008928165223008E-4</v>
      </c>
      <c r="F243" s="287"/>
      <c r="I243" s="186"/>
    </row>
    <row r="244" spans="3:9" x14ac:dyDescent="0.2">
      <c r="C244" s="295" t="s">
        <v>793</v>
      </c>
      <c r="D244" s="274">
        <v>4999.8999999999996</v>
      </c>
      <c r="E244" s="285">
        <v>2.2576155214590405E-4</v>
      </c>
      <c r="F244" s="287"/>
      <c r="I244" s="186"/>
    </row>
    <row r="245" spans="3:9" x14ac:dyDescent="0.2">
      <c r="C245" s="295" t="s">
        <v>837</v>
      </c>
      <c r="D245" s="274">
        <v>1822.5</v>
      </c>
      <c r="E245" s="285">
        <v>8.2291731591813865E-5</v>
      </c>
      <c r="F245" s="287"/>
      <c r="I245" s="186"/>
    </row>
    <row r="246" spans="3:9" x14ac:dyDescent="0.2">
      <c r="C246" s="295" t="s">
        <v>794</v>
      </c>
      <c r="D246" s="274">
        <v>21974.89</v>
      </c>
      <c r="E246" s="285">
        <v>9.9223689966509445E-4</v>
      </c>
      <c r="F246" s="287"/>
      <c r="I246" s="186"/>
    </row>
    <row r="247" spans="3:9" x14ac:dyDescent="0.2">
      <c r="C247" s="295" t="s">
        <v>838</v>
      </c>
      <c r="D247" s="274">
        <v>32673.35</v>
      </c>
      <c r="E247" s="285">
        <v>1.4753067480962369E-3</v>
      </c>
      <c r="F247" s="287"/>
      <c r="I247" s="186"/>
    </row>
    <row r="248" spans="3:9" x14ac:dyDescent="0.2">
      <c r="C248" s="295" t="s">
        <v>795</v>
      </c>
      <c r="D248" s="274">
        <v>10110</v>
      </c>
      <c r="E248" s="285">
        <v>4.5649898841878639E-4</v>
      </c>
      <c r="F248" s="287"/>
      <c r="I248" s="186"/>
    </row>
    <row r="249" spans="3:9" x14ac:dyDescent="0.2">
      <c r="C249" s="295" t="s">
        <v>796</v>
      </c>
      <c r="D249" s="274">
        <v>45926.91</v>
      </c>
      <c r="E249" s="285">
        <v>2.0737475723244954E-3</v>
      </c>
      <c r="F249" s="287"/>
      <c r="I249" s="186"/>
    </row>
    <row r="250" spans="3:9" x14ac:dyDescent="0.2">
      <c r="C250" s="295" t="s">
        <v>797</v>
      </c>
      <c r="D250" s="274">
        <v>500</v>
      </c>
      <c r="E250" s="285">
        <v>2.257660674672534E-5</v>
      </c>
      <c r="F250" s="287"/>
      <c r="I250" s="186"/>
    </row>
    <row r="251" spans="3:9" x14ac:dyDescent="0.2">
      <c r="C251" s="295" t="s">
        <v>853</v>
      </c>
      <c r="D251" s="274">
        <v>24800</v>
      </c>
      <c r="E251" s="285">
        <v>1.1197996946375769E-3</v>
      </c>
      <c r="F251" s="287"/>
      <c r="I251" s="186"/>
    </row>
    <row r="252" spans="3:9" x14ac:dyDescent="0.2">
      <c r="C252" s="295" t="s">
        <v>839</v>
      </c>
      <c r="D252" s="274">
        <v>49995.96</v>
      </c>
      <c r="E252" s="285">
        <v>2.2574782556900206E-3</v>
      </c>
      <c r="F252" s="287"/>
      <c r="I252" s="186"/>
    </row>
    <row r="253" spans="3:9" x14ac:dyDescent="0.2">
      <c r="C253" s="295" t="s">
        <v>798</v>
      </c>
      <c r="D253" s="274">
        <v>64866.27</v>
      </c>
      <c r="E253" s="285">
        <v>2.928920537833815E-3</v>
      </c>
      <c r="F253" s="287"/>
      <c r="I253" s="186"/>
    </row>
    <row r="254" spans="3:9" x14ac:dyDescent="0.2">
      <c r="C254" s="295" t="s">
        <v>799</v>
      </c>
      <c r="D254" s="274">
        <v>47992.29</v>
      </c>
      <c r="E254" s="285">
        <v>2.1670061164095985E-3</v>
      </c>
      <c r="F254" s="287"/>
      <c r="I254" s="186"/>
    </row>
    <row r="255" spans="3:9" x14ac:dyDescent="0.2">
      <c r="C255" s="295" t="s">
        <v>800</v>
      </c>
      <c r="D255" s="274">
        <v>2500</v>
      </c>
      <c r="E255" s="285">
        <v>1.128830337336267E-4</v>
      </c>
      <c r="F255" s="287"/>
      <c r="I255" s="186"/>
    </row>
    <row r="256" spans="3:9" x14ac:dyDescent="0.2">
      <c r="C256" s="295" t="s">
        <v>801</v>
      </c>
      <c r="D256" s="274">
        <v>9000</v>
      </c>
      <c r="E256" s="285">
        <v>4.0637892144105615E-4</v>
      </c>
      <c r="F256" s="287"/>
      <c r="I256" s="186"/>
    </row>
    <row r="257" spans="3:9" x14ac:dyDescent="0.2">
      <c r="C257" s="295" t="s">
        <v>802</v>
      </c>
      <c r="D257" s="274">
        <v>8823.6</v>
      </c>
      <c r="E257" s="285">
        <v>3.9841389458081147E-4</v>
      </c>
      <c r="F257" s="287"/>
      <c r="I257" s="186"/>
    </row>
    <row r="258" spans="3:9" x14ac:dyDescent="0.2">
      <c r="C258" s="295" t="s">
        <v>803</v>
      </c>
      <c r="D258" s="274">
        <v>59593</v>
      </c>
      <c r="E258" s="285">
        <v>2.6908154517152065E-3</v>
      </c>
      <c r="F258" s="287"/>
      <c r="I258" s="186"/>
    </row>
    <row r="259" spans="3:9" x14ac:dyDescent="0.2">
      <c r="C259" s="295" t="s">
        <v>840</v>
      </c>
      <c r="D259" s="274">
        <v>15000</v>
      </c>
      <c r="E259" s="285">
        <v>6.7729820240176029E-4</v>
      </c>
      <c r="F259" s="287"/>
      <c r="I259" s="186"/>
    </row>
    <row r="260" spans="3:9" x14ac:dyDescent="0.2">
      <c r="C260" s="295" t="s">
        <v>804</v>
      </c>
      <c r="D260" s="274">
        <v>265826</v>
      </c>
      <c r="E260" s="285">
        <v>1.2002898130110021E-2</v>
      </c>
      <c r="F260" s="287"/>
      <c r="I260" s="186"/>
    </row>
    <row r="261" spans="3:9" x14ac:dyDescent="0.2">
      <c r="C261" s="295" t="s">
        <v>805</v>
      </c>
      <c r="D261" s="274">
        <v>1357</v>
      </c>
      <c r="E261" s="285">
        <v>6.1272910710612573E-5</v>
      </c>
      <c r="F261" s="287"/>
      <c r="I261" s="186"/>
    </row>
    <row r="262" spans="3:9" x14ac:dyDescent="0.2">
      <c r="C262" s="295" t="s">
        <v>806</v>
      </c>
      <c r="D262" s="274">
        <v>87000</v>
      </c>
      <c r="E262" s="285">
        <v>3.9283295739302093E-3</v>
      </c>
      <c r="F262" s="287"/>
      <c r="I262" s="186"/>
    </row>
    <row r="263" spans="3:9" x14ac:dyDescent="0.2">
      <c r="C263" s="295" t="s">
        <v>807</v>
      </c>
      <c r="D263" s="274">
        <v>38402.46</v>
      </c>
      <c r="E263" s="285">
        <v>1.7339944750537001E-3</v>
      </c>
      <c r="F263" s="287"/>
      <c r="I263" s="186"/>
    </row>
    <row r="264" spans="3:9" x14ac:dyDescent="0.2">
      <c r="C264" s="295" t="s">
        <v>808</v>
      </c>
      <c r="D264" s="274">
        <v>12270</v>
      </c>
      <c r="E264" s="285">
        <v>5.5402992956463983E-4</v>
      </c>
      <c r="F264" s="287"/>
      <c r="I264" s="186"/>
    </row>
    <row r="265" spans="3:9" x14ac:dyDescent="0.2">
      <c r="C265" s="295" t="s">
        <v>809</v>
      </c>
      <c r="D265" s="274">
        <v>266436.55</v>
      </c>
      <c r="E265" s="285">
        <v>1.2030466424608447E-2</v>
      </c>
      <c r="F265" s="287"/>
      <c r="I265" s="186"/>
    </row>
    <row r="266" spans="3:9" x14ac:dyDescent="0.2">
      <c r="C266" s="295" t="s">
        <v>810</v>
      </c>
      <c r="D266" s="274">
        <v>2541.0300000000002</v>
      </c>
      <c r="E266" s="285">
        <v>1.14735670083263E-4</v>
      </c>
      <c r="F266" s="287"/>
      <c r="I266" s="186"/>
    </row>
    <row r="267" spans="3:9" x14ac:dyDescent="0.2">
      <c r="C267" s="295" t="s">
        <v>842</v>
      </c>
      <c r="D267" s="274">
        <v>187223.24</v>
      </c>
      <c r="E267" s="285">
        <v>8.4537309266555557E-3</v>
      </c>
      <c r="F267" s="287"/>
      <c r="I267" s="186"/>
    </row>
    <row r="268" spans="3:9" x14ac:dyDescent="0.2">
      <c r="C268" s="295" t="s">
        <v>811</v>
      </c>
      <c r="D268" s="274">
        <v>89999.9</v>
      </c>
      <c r="E268" s="285">
        <v>4.0637846990892118E-3</v>
      </c>
      <c r="F268" s="287"/>
      <c r="I268" s="186"/>
    </row>
    <row r="269" spans="3:9" x14ac:dyDescent="0.2">
      <c r="C269" s="295" t="s">
        <v>812</v>
      </c>
      <c r="D269" s="274">
        <v>14640</v>
      </c>
      <c r="E269" s="285">
        <v>6.61043045544118E-4</v>
      </c>
      <c r="F269" s="287"/>
      <c r="I269" s="186"/>
    </row>
    <row r="270" spans="3:9" x14ac:dyDescent="0.2">
      <c r="C270" s="295" t="s">
        <v>813</v>
      </c>
      <c r="D270" s="274">
        <v>753872.4</v>
      </c>
      <c r="E270" s="285">
        <v>3.403976142402005E-2</v>
      </c>
      <c r="F270" s="287"/>
      <c r="I270" s="186"/>
    </row>
    <row r="271" spans="3:9" x14ac:dyDescent="0.2">
      <c r="C271" s="295" t="s">
        <v>814</v>
      </c>
      <c r="D271" s="274">
        <v>2726.58</v>
      </c>
      <c r="E271" s="285">
        <v>1.2311384884697277E-4</v>
      </c>
      <c r="F271" s="287"/>
      <c r="I271" s="186"/>
    </row>
    <row r="272" spans="3:9" x14ac:dyDescent="0.2">
      <c r="C272" s="295" t="s">
        <v>815</v>
      </c>
      <c r="D272" s="274">
        <v>71124.399999999994</v>
      </c>
      <c r="E272" s="285">
        <v>3.2114952177935835E-3</v>
      </c>
      <c r="F272" s="287"/>
      <c r="I272" s="186"/>
    </row>
    <row r="273" spans="3:9" x14ac:dyDescent="0.2">
      <c r="C273" s="295" t="s">
        <v>816</v>
      </c>
      <c r="D273" s="274">
        <v>620396.22</v>
      </c>
      <c r="E273" s="285">
        <v>2.8012882972189797E-2</v>
      </c>
      <c r="F273" s="287"/>
      <c r="I273" s="186"/>
    </row>
    <row r="274" spans="3:9" x14ac:dyDescent="0.2">
      <c r="C274" s="295" t="s">
        <v>841</v>
      </c>
      <c r="D274" s="274">
        <v>8038.8</v>
      </c>
      <c r="E274" s="285">
        <v>3.6297765263115133E-4</v>
      </c>
      <c r="F274" s="287"/>
      <c r="I274" s="186"/>
    </row>
    <row r="275" spans="3:9" x14ac:dyDescent="0.2">
      <c r="C275" s="295" t="s">
        <v>817</v>
      </c>
      <c r="D275" s="274">
        <v>25989.59</v>
      </c>
      <c r="E275" s="285">
        <v>1.1735135058772508E-3</v>
      </c>
      <c r="F275" s="287"/>
      <c r="I275" s="186"/>
    </row>
    <row r="276" spans="3:9" x14ac:dyDescent="0.2">
      <c r="C276" s="295" t="s">
        <v>818</v>
      </c>
      <c r="D276" s="274">
        <v>7180.4</v>
      </c>
      <c r="E276" s="285">
        <v>3.2421813416837328E-4</v>
      </c>
      <c r="F276" s="287"/>
      <c r="I276" s="186"/>
    </row>
    <row r="277" spans="3:9" x14ac:dyDescent="0.2">
      <c r="C277" s="295" t="s">
        <v>819</v>
      </c>
      <c r="D277" s="274">
        <v>710027.05</v>
      </c>
      <c r="E277" s="285">
        <v>3.2060002974774987E-2</v>
      </c>
      <c r="F277" s="287"/>
      <c r="I277" s="186"/>
    </row>
    <row r="278" spans="3:9" x14ac:dyDescent="0.2">
      <c r="C278" s="295" t="s">
        <v>820</v>
      </c>
      <c r="D278" s="274">
        <v>87000</v>
      </c>
      <c r="E278" s="285">
        <v>3.9283295739302093E-3</v>
      </c>
      <c r="F278" s="287"/>
      <c r="I278" s="186"/>
    </row>
    <row r="279" spans="3:9" x14ac:dyDescent="0.2">
      <c r="C279" s="295" t="s">
        <v>821</v>
      </c>
      <c r="D279" s="274">
        <v>48574.69</v>
      </c>
      <c r="E279" s="285">
        <v>2.1933033479481839E-3</v>
      </c>
      <c r="F279" s="287"/>
      <c r="I279" s="186"/>
    </row>
    <row r="280" spans="3:9" x14ac:dyDescent="0.2">
      <c r="C280" s="295" t="s">
        <v>822</v>
      </c>
      <c r="D280" s="274">
        <v>3537.99</v>
      </c>
      <c r="E280" s="285">
        <v>1.5975161780769356E-4</v>
      </c>
      <c r="F280" s="287"/>
      <c r="I280" s="186"/>
    </row>
    <row r="281" spans="3:9" x14ac:dyDescent="0.2">
      <c r="C281" s="295" t="s">
        <v>823</v>
      </c>
      <c r="D281" s="274">
        <v>1943</v>
      </c>
      <c r="E281" s="285">
        <v>8.7732693817774683E-5</v>
      </c>
      <c r="F281" s="287"/>
      <c r="I281" s="186"/>
    </row>
    <row r="282" spans="3:9" x14ac:dyDescent="0.2">
      <c r="C282" s="295" t="s">
        <v>824</v>
      </c>
      <c r="D282" s="274">
        <v>11948.32</v>
      </c>
      <c r="E282" s="285">
        <v>5.3950504384806669E-4</v>
      </c>
      <c r="F282" s="287"/>
      <c r="I282" s="186"/>
    </row>
    <row r="283" spans="3:9" x14ac:dyDescent="0.2">
      <c r="C283" s="295" t="s">
        <v>825</v>
      </c>
      <c r="D283" s="274">
        <v>1676</v>
      </c>
      <c r="E283" s="285">
        <v>7.5676785815023348E-5</v>
      </c>
      <c r="F283" s="287"/>
      <c r="I283" s="186"/>
    </row>
    <row r="284" spans="3:9" x14ac:dyDescent="0.2">
      <c r="C284" s="295" t="s">
        <v>826</v>
      </c>
      <c r="D284" s="274">
        <v>24854</v>
      </c>
      <c r="E284" s="285">
        <v>1.1222379681662233E-3</v>
      </c>
      <c r="F284" s="287"/>
      <c r="I284" s="186"/>
    </row>
    <row r="285" spans="3:9" x14ac:dyDescent="0.2">
      <c r="C285" s="295" t="s">
        <v>827</v>
      </c>
      <c r="D285" s="274">
        <v>14650</v>
      </c>
      <c r="E285" s="285">
        <v>6.6149457767905248E-4</v>
      </c>
      <c r="F285" s="287"/>
      <c r="I285" s="186"/>
    </row>
    <row r="286" spans="3:9" x14ac:dyDescent="0.2">
      <c r="C286" s="295" t="s">
        <v>828</v>
      </c>
      <c r="D286" s="274">
        <v>29321</v>
      </c>
      <c r="E286" s="285">
        <v>1.3239373728414674E-3</v>
      </c>
      <c r="F286" s="287"/>
      <c r="I286" s="186"/>
    </row>
    <row r="287" spans="3:9" x14ac:dyDescent="0.2">
      <c r="C287" s="295" t="s">
        <v>829</v>
      </c>
      <c r="D287" s="274">
        <v>406464</v>
      </c>
      <c r="E287" s="285">
        <v>1.8353155769401937E-2</v>
      </c>
      <c r="F287" s="287"/>
      <c r="I287" s="186"/>
    </row>
    <row r="288" spans="3:9" x14ac:dyDescent="0.2">
      <c r="C288" s="295" t="s">
        <v>830</v>
      </c>
      <c r="D288" s="274">
        <v>339880.16</v>
      </c>
      <c r="E288" s="285">
        <v>1.5346681426668176E-2</v>
      </c>
      <c r="F288" s="287"/>
      <c r="I288" s="186"/>
    </row>
    <row r="289" spans="3:9" x14ac:dyDescent="0.2">
      <c r="C289" s="295" t="s">
        <v>831</v>
      </c>
      <c r="D289" s="274">
        <v>110000</v>
      </c>
      <c r="E289" s="285">
        <v>4.966853484279575E-3</v>
      </c>
      <c r="F289" s="287"/>
      <c r="I289" s="186"/>
    </row>
    <row r="290" spans="3:9" x14ac:dyDescent="0.2">
      <c r="C290" s="295" t="s">
        <v>832</v>
      </c>
      <c r="D290" s="274">
        <v>0.28999999999999998</v>
      </c>
      <c r="E290" s="285">
        <v>1.3094431913100696E-8</v>
      </c>
      <c r="F290" s="287"/>
      <c r="I290" s="186"/>
    </row>
    <row r="291" spans="3:9" x14ac:dyDescent="0.2">
      <c r="C291" s="295"/>
      <c r="D291" s="591"/>
      <c r="E291" s="285"/>
      <c r="F291" s="287"/>
      <c r="I291" s="186"/>
    </row>
    <row r="292" spans="3:9" s="185" customFormat="1" x14ac:dyDescent="0.2">
      <c r="C292" s="237"/>
      <c r="D292" s="284"/>
      <c r="E292" s="285"/>
      <c r="F292" s="287"/>
    </row>
    <row r="293" spans="3:9" x14ac:dyDescent="0.2">
      <c r="D293" s="210">
        <v>22146817.969999999</v>
      </c>
      <c r="E293" s="288">
        <v>0.99999998690556835</v>
      </c>
      <c r="F293" s="203"/>
    </row>
    <row r="294" spans="3:9" x14ac:dyDescent="0.2">
      <c r="C294" s="185"/>
      <c r="D294" s="226"/>
      <c r="E294" s="289"/>
      <c r="F294" s="290"/>
    </row>
    <row r="296" spans="3:9" x14ac:dyDescent="0.2">
      <c r="C296" s="291" t="s">
        <v>350</v>
      </c>
      <c r="I296" s="186"/>
    </row>
    <row r="298" spans="3:9" x14ac:dyDescent="0.2">
      <c r="C298" s="240" t="s">
        <v>351</v>
      </c>
      <c r="D298" s="241" t="s">
        <v>254</v>
      </c>
      <c r="E298" s="265" t="s">
        <v>255</v>
      </c>
      <c r="F298" s="203" t="s">
        <v>352</v>
      </c>
      <c r="G298" s="292" t="s">
        <v>212</v>
      </c>
      <c r="H298" s="241" t="s">
        <v>313</v>
      </c>
      <c r="I298" s="186"/>
    </row>
    <row r="299" spans="3:9" x14ac:dyDescent="0.2">
      <c r="C299" s="251" t="s">
        <v>353</v>
      </c>
      <c r="D299" s="293">
        <v>72264320.780000001</v>
      </c>
      <c r="E299" s="293">
        <v>73071594.530000001</v>
      </c>
      <c r="F299" s="294">
        <v>807273.75</v>
      </c>
      <c r="G299" s="249">
        <v>0</v>
      </c>
      <c r="H299" s="286">
        <v>0</v>
      </c>
      <c r="I299" s="186"/>
    </row>
    <row r="300" spans="3:9" x14ac:dyDescent="0.2">
      <c r="C300" s="295" t="s">
        <v>354</v>
      </c>
      <c r="D300" s="284">
        <v>126345</v>
      </c>
      <c r="E300" s="284">
        <v>36000</v>
      </c>
      <c r="F300" s="284">
        <v>-90345</v>
      </c>
      <c r="G300" s="214"/>
      <c r="H300" s="287"/>
      <c r="I300" s="186"/>
    </row>
    <row r="301" spans="3:9" x14ac:dyDescent="0.2">
      <c r="C301" s="295" t="s">
        <v>355</v>
      </c>
      <c r="D301" s="284">
        <v>2600000</v>
      </c>
      <c r="E301" s="284">
        <v>771273.75</v>
      </c>
      <c r="F301" s="284">
        <v>-1828726.25</v>
      </c>
      <c r="G301" s="214"/>
      <c r="H301" s="287"/>
      <c r="I301" s="186"/>
    </row>
    <row r="302" spans="3:9" x14ac:dyDescent="0.2">
      <c r="C302" s="295" t="s">
        <v>356</v>
      </c>
      <c r="D302" s="284">
        <v>51500</v>
      </c>
      <c r="E302" s="284">
        <v>0</v>
      </c>
      <c r="F302" s="284">
        <v>-51500</v>
      </c>
      <c r="G302" s="214"/>
      <c r="H302" s="287"/>
      <c r="I302" s="186"/>
    </row>
    <row r="303" spans="3:9" x14ac:dyDescent="0.2">
      <c r="C303" s="295" t="s">
        <v>357</v>
      </c>
      <c r="D303" s="284">
        <v>23387039.84</v>
      </c>
      <c r="E303" s="284">
        <v>23438539.84</v>
      </c>
      <c r="F303" s="284">
        <v>51500</v>
      </c>
      <c r="G303" s="214"/>
      <c r="H303" s="287"/>
      <c r="I303" s="186"/>
    </row>
    <row r="304" spans="3:9" s="185" customFormat="1" x14ac:dyDescent="0.2">
      <c r="C304" s="295" t="s">
        <v>358</v>
      </c>
      <c r="D304" s="284">
        <v>26257966.550000001</v>
      </c>
      <c r="E304" s="284">
        <v>26257966.550000001</v>
      </c>
      <c r="F304" s="284">
        <v>0</v>
      </c>
      <c r="G304" s="214"/>
      <c r="H304" s="287"/>
    </row>
    <row r="305" spans="3:9" s="185" customFormat="1" x14ac:dyDescent="0.2">
      <c r="C305" s="295" t="s">
        <v>359</v>
      </c>
      <c r="D305" s="284">
        <v>7030874.7300000004</v>
      </c>
      <c r="E305" s="284">
        <v>7157219.7300000004</v>
      </c>
      <c r="F305" s="284">
        <v>126345</v>
      </c>
      <c r="G305" s="214"/>
      <c r="H305" s="287"/>
    </row>
    <row r="306" spans="3:9" s="185" customFormat="1" x14ac:dyDescent="0.2">
      <c r="C306" s="237" t="s">
        <v>360</v>
      </c>
      <c r="D306" s="284">
        <v>12810594.66</v>
      </c>
      <c r="E306" s="284">
        <v>15410594.66</v>
      </c>
      <c r="F306" s="284">
        <v>2600000</v>
      </c>
      <c r="G306" s="215"/>
      <c r="H306" s="296"/>
    </row>
    <row r="307" spans="3:9" s="185" customFormat="1" ht="19.5" hidden="1" customHeight="1" x14ac:dyDescent="0.2">
      <c r="C307" s="186"/>
      <c r="D307" s="284">
        <v>69537975.780000001</v>
      </c>
      <c r="E307" s="210">
        <v>72264320.780000001</v>
      </c>
      <c r="F307" s="210">
        <v>2726345</v>
      </c>
      <c r="G307" s="297"/>
      <c r="H307" s="298"/>
    </row>
    <row r="308" spans="3:9" ht="12.75" hidden="1" customHeight="1" x14ac:dyDescent="0.2">
      <c r="C308" s="185"/>
      <c r="D308" s="284"/>
      <c r="E308" s="226"/>
      <c r="F308" s="290"/>
      <c r="G308" s="290"/>
      <c r="H308" s="290"/>
      <c r="I308" s="186"/>
    </row>
    <row r="309" spans="3:9" ht="12.75" hidden="1" customHeight="1" x14ac:dyDescent="0.2">
      <c r="C309" s="185"/>
      <c r="D309" s="284"/>
      <c r="E309" s="226"/>
      <c r="F309" s="290"/>
      <c r="G309" s="290"/>
      <c r="H309" s="290"/>
      <c r="I309" s="186"/>
    </row>
    <row r="310" spans="3:9" x14ac:dyDescent="0.2">
      <c r="C310" s="185"/>
      <c r="D310" s="210">
        <v>72264320.780000001</v>
      </c>
      <c r="E310" s="210">
        <v>73071594.530000001</v>
      </c>
      <c r="F310" s="210">
        <v>807273.75</v>
      </c>
      <c r="G310" s="203"/>
      <c r="H310" s="203"/>
      <c r="I310" s="186"/>
    </row>
    <row r="311" spans="3:9" x14ac:dyDescent="0.2">
      <c r="C311" s="185"/>
      <c r="D311" s="226"/>
      <c r="E311" s="226"/>
      <c r="F311" s="290"/>
      <c r="G311" s="290"/>
      <c r="H311" s="290"/>
      <c r="I311" s="186"/>
    </row>
    <row r="312" spans="3:9" s="185" customFormat="1" x14ac:dyDescent="0.2">
      <c r="D312" s="226"/>
      <c r="E312" s="226"/>
      <c r="F312" s="290"/>
      <c r="G312" s="290"/>
      <c r="H312" s="290"/>
    </row>
    <row r="313" spans="3:9" ht="13.5" customHeight="1" x14ac:dyDescent="0.2">
      <c r="C313" s="299"/>
      <c r="D313" s="299"/>
      <c r="E313" s="299"/>
      <c r="F313" s="299"/>
      <c r="G313" s="299"/>
      <c r="I313" s="186"/>
    </row>
    <row r="314" spans="3:9" ht="13.5" customHeight="1" x14ac:dyDescent="0.2">
      <c r="C314" s="271" t="s">
        <v>361</v>
      </c>
      <c r="D314" s="272" t="s">
        <v>254</v>
      </c>
      <c r="E314" s="203" t="s">
        <v>255</v>
      </c>
      <c r="F314" s="203" t="s">
        <v>352</v>
      </c>
      <c r="G314" s="300" t="s">
        <v>313</v>
      </c>
      <c r="I314" s="186"/>
    </row>
    <row r="315" spans="3:9" ht="13.5" customHeight="1" x14ac:dyDescent="0.2">
      <c r="C315" s="204" t="s">
        <v>362</v>
      </c>
      <c r="D315" s="294">
        <v>-4138142.9399999948</v>
      </c>
      <c r="E315" s="294">
        <v>-1129284.2800000103</v>
      </c>
      <c r="F315" s="294">
        <v>3008858.6600000006</v>
      </c>
      <c r="G315" s="249"/>
      <c r="I315" s="186"/>
    </row>
    <row r="316" spans="3:9" ht="13.5" customHeight="1" x14ac:dyDescent="0.2">
      <c r="C316" s="232" t="s">
        <v>363</v>
      </c>
      <c r="D316" s="284">
        <v>-3188348.07</v>
      </c>
      <c r="E316" s="284">
        <v>3561861.04</v>
      </c>
      <c r="F316" s="284">
        <v>6750209.1100000003</v>
      </c>
      <c r="G316" s="214"/>
      <c r="I316" s="186"/>
    </row>
    <row r="317" spans="3:9" x14ac:dyDescent="0.2">
      <c r="C317" s="301" t="s">
        <v>364</v>
      </c>
      <c r="D317" s="284">
        <v>-22457121.350000001</v>
      </c>
      <c r="E317" s="284">
        <v>-22457121.350000001</v>
      </c>
      <c r="F317" s="284">
        <v>0</v>
      </c>
      <c r="G317" s="214"/>
      <c r="I317" s="186"/>
    </row>
    <row r="318" spans="3:9" x14ac:dyDescent="0.2">
      <c r="C318" s="301" t="s">
        <v>365</v>
      </c>
      <c r="D318" s="284">
        <v>-36763139.840000004</v>
      </c>
      <c r="E318" s="284">
        <v>-36763139.840000004</v>
      </c>
      <c r="F318" s="284">
        <v>0</v>
      </c>
      <c r="G318" s="214"/>
      <c r="I318" s="186"/>
    </row>
    <row r="319" spans="3:9" x14ac:dyDescent="0.2">
      <c r="C319" s="301" t="s">
        <v>366</v>
      </c>
      <c r="D319" s="284">
        <v>-4632758.3600000003</v>
      </c>
      <c r="E319" s="284">
        <v>-4632758.3600000003</v>
      </c>
      <c r="F319" s="284">
        <v>0</v>
      </c>
      <c r="G319" s="214"/>
      <c r="I319" s="186"/>
    </row>
    <row r="320" spans="3:9" x14ac:dyDescent="0.2">
      <c r="C320" s="301" t="s">
        <v>367</v>
      </c>
      <c r="D320" s="284">
        <v>-4964108.32</v>
      </c>
      <c r="E320" s="284">
        <v>-4964108.32</v>
      </c>
      <c r="F320" s="284">
        <v>0</v>
      </c>
      <c r="G320" s="214"/>
      <c r="I320" s="186"/>
    </row>
    <row r="321" spans="3:9" x14ac:dyDescent="0.2">
      <c r="C321" s="301" t="s">
        <v>692</v>
      </c>
      <c r="D321" s="284">
        <v>0</v>
      </c>
      <c r="E321" s="284">
        <v>-4830212.3499999996</v>
      </c>
      <c r="F321" s="284">
        <v>-4830212.3499999996</v>
      </c>
      <c r="G321" s="214"/>
      <c r="I321" s="186"/>
    </row>
    <row r="322" spans="3:9" x14ac:dyDescent="0.2">
      <c r="C322" s="301" t="s">
        <v>368</v>
      </c>
      <c r="D322" s="284">
        <v>883091.78</v>
      </c>
      <c r="E322" s="284">
        <v>912407.02</v>
      </c>
      <c r="F322" s="284">
        <v>29315.24</v>
      </c>
      <c r="G322" s="214"/>
      <c r="I322" s="186"/>
    </row>
    <row r="323" spans="3:9" x14ac:dyDescent="0.2">
      <c r="C323" s="301" t="s">
        <v>369</v>
      </c>
      <c r="D323" s="284">
        <v>26413199.469999999</v>
      </c>
      <c r="E323" s="284">
        <v>26413199.469999999</v>
      </c>
      <c r="F323" s="284">
        <v>0</v>
      </c>
      <c r="G323" s="214"/>
      <c r="I323" s="186"/>
    </row>
    <row r="324" spans="3:9" x14ac:dyDescent="0.2">
      <c r="C324" s="301" t="s">
        <v>370</v>
      </c>
      <c r="D324" s="284">
        <v>88010.77</v>
      </c>
      <c r="E324" s="284">
        <v>88010.77</v>
      </c>
      <c r="F324" s="284">
        <v>0</v>
      </c>
      <c r="G324" s="214"/>
      <c r="I324" s="186"/>
    </row>
    <row r="325" spans="3:9" x14ac:dyDescent="0.2">
      <c r="C325" s="301" t="s">
        <v>371</v>
      </c>
      <c r="D325" s="284">
        <v>39102846.289999999</v>
      </c>
      <c r="E325" s="284">
        <v>39102846.289999999</v>
      </c>
      <c r="F325" s="284">
        <v>0</v>
      </c>
      <c r="G325" s="214"/>
      <c r="I325" s="186"/>
    </row>
    <row r="326" spans="3:9" x14ac:dyDescent="0.2">
      <c r="C326" s="301" t="s">
        <v>372</v>
      </c>
      <c r="D326" s="284">
        <v>380274.97</v>
      </c>
      <c r="E326" s="284">
        <v>380274.97</v>
      </c>
      <c r="F326" s="284">
        <v>0</v>
      </c>
      <c r="G326" s="214"/>
      <c r="I326" s="186"/>
    </row>
    <row r="327" spans="3:9" x14ac:dyDescent="0.2">
      <c r="C327" s="301" t="s">
        <v>373</v>
      </c>
      <c r="D327" s="284">
        <v>490403.45</v>
      </c>
      <c r="E327" s="284">
        <v>490403.45</v>
      </c>
      <c r="F327" s="284">
        <v>0</v>
      </c>
      <c r="G327" s="214"/>
      <c r="I327" s="186"/>
    </row>
    <row r="328" spans="3:9" x14ac:dyDescent="0.2">
      <c r="C328" s="275" t="s">
        <v>374</v>
      </c>
      <c r="D328" s="284">
        <v>363792.86</v>
      </c>
      <c r="E328" s="284">
        <v>363792.86</v>
      </c>
      <c r="F328" s="284">
        <v>0</v>
      </c>
      <c r="G328" s="214"/>
      <c r="I328" s="186"/>
    </row>
    <row r="329" spans="3:9" x14ac:dyDescent="0.2">
      <c r="C329" s="275" t="s">
        <v>375</v>
      </c>
      <c r="D329" s="284">
        <v>145713.41</v>
      </c>
      <c r="E329" s="284">
        <v>145713.41</v>
      </c>
      <c r="F329" s="284">
        <v>0</v>
      </c>
      <c r="G329" s="214"/>
      <c r="I329" s="186"/>
    </row>
    <row r="330" spans="3:9" x14ac:dyDescent="0.2">
      <c r="C330" s="275" t="s">
        <v>833</v>
      </c>
      <c r="D330" s="284">
        <v>0</v>
      </c>
      <c r="E330" s="284">
        <v>401701.49</v>
      </c>
      <c r="F330" s="284">
        <v>401701.49</v>
      </c>
      <c r="G330" s="214"/>
      <c r="I330" s="186"/>
    </row>
    <row r="331" spans="3:9" x14ac:dyDescent="0.2">
      <c r="C331" s="301" t="s">
        <v>700</v>
      </c>
      <c r="D331" s="284">
        <v>0</v>
      </c>
      <c r="E331" s="284">
        <v>631959.75</v>
      </c>
      <c r="F331" s="284">
        <v>631959.75</v>
      </c>
      <c r="G331" s="214"/>
      <c r="I331" s="186"/>
    </row>
    <row r="332" spans="3:9" x14ac:dyDescent="0.2">
      <c r="C332" s="301" t="s">
        <v>701</v>
      </c>
      <c r="D332" s="284">
        <v>0</v>
      </c>
      <c r="E332" s="284">
        <v>25885.42</v>
      </c>
      <c r="F332" s="284">
        <v>25885.42</v>
      </c>
      <c r="G332" s="214"/>
      <c r="I332" s="186"/>
    </row>
    <row r="333" spans="3:9" x14ac:dyDescent="0.2">
      <c r="C333" s="208"/>
      <c r="D333" s="302"/>
      <c r="E333" s="302"/>
      <c r="F333" s="284"/>
      <c r="G333" s="209"/>
      <c r="I333" s="186"/>
    </row>
    <row r="334" spans="3:9" x14ac:dyDescent="0.2">
      <c r="D334" s="210">
        <v>-4138142.9399999948</v>
      </c>
      <c r="E334" s="210">
        <v>-1129284.2800000103</v>
      </c>
      <c r="F334" s="210">
        <v>3008858.6600000006</v>
      </c>
      <c r="G334" s="203"/>
      <c r="I334" s="186"/>
    </row>
    <row r="335" spans="3:9" x14ac:dyDescent="0.2">
      <c r="I335" s="186"/>
    </row>
    <row r="336" spans="3:9" x14ac:dyDescent="0.2">
      <c r="C336" s="196" t="s">
        <v>376</v>
      </c>
      <c r="I336" s="186"/>
    </row>
    <row r="338" spans="3:9" x14ac:dyDescent="0.2">
      <c r="C338" s="271" t="s">
        <v>377</v>
      </c>
      <c r="D338" s="272" t="s">
        <v>254</v>
      </c>
      <c r="E338" s="203" t="s">
        <v>255</v>
      </c>
      <c r="F338" s="203" t="s">
        <v>256</v>
      </c>
      <c r="I338" s="186"/>
    </row>
    <row r="339" spans="3:9" x14ac:dyDescent="0.2">
      <c r="C339" s="206" t="s">
        <v>378</v>
      </c>
      <c r="D339" s="233">
        <v>0</v>
      </c>
      <c r="E339" s="230">
        <v>0</v>
      </c>
      <c r="F339" s="303">
        <v>0</v>
      </c>
      <c r="I339" s="186"/>
    </row>
    <row r="340" spans="3:9" x14ac:dyDescent="0.2">
      <c r="C340" s="223" t="s">
        <v>379</v>
      </c>
      <c r="D340" s="213">
        <v>6749868.6500000004</v>
      </c>
      <c r="E340" s="213">
        <v>6914312.1100000003</v>
      </c>
      <c r="F340" s="213">
        <v>164443.4600000002</v>
      </c>
      <c r="I340" s="186"/>
    </row>
    <row r="341" spans="3:9" x14ac:dyDescent="0.2">
      <c r="C341" s="295" t="s">
        <v>380</v>
      </c>
      <c r="D341" s="284">
        <v>26152.82</v>
      </c>
      <c r="E341" s="284">
        <v>26152.82</v>
      </c>
      <c r="F341" s="233">
        <v>0</v>
      </c>
      <c r="I341" s="186"/>
    </row>
    <row r="342" spans="3:9" x14ac:dyDescent="0.2">
      <c r="C342" s="295" t="s">
        <v>854</v>
      </c>
      <c r="D342" s="284">
        <v>7540.44</v>
      </c>
      <c r="E342" s="284">
        <v>1635249.2</v>
      </c>
      <c r="F342" s="233">
        <v>1627708.76</v>
      </c>
      <c r="I342" s="186"/>
    </row>
    <row r="343" spans="3:9" x14ac:dyDescent="0.2">
      <c r="C343" s="295" t="s">
        <v>855</v>
      </c>
      <c r="D343" s="284">
        <v>1925.75</v>
      </c>
      <c r="E343" s="284">
        <v>1925.75</v>
      </c>
      <c r="F343" s="233">
        <v>0</v>
      </c>
      <c r="G343" s="304"/>
      <c r="I343" s="186"/>
    </row>
    <row r="344" spans="3:9" x14ac:dyDescent="0.2">
      <c r="C344" s="295" t="s">
        <v>381</v>
      </c>
      <c r="D344" s="284">
        <v>195.34</v>
      </c>
      <c r="E344" s="284">
        <v>195.34</v>
      </c>
      <c r="F344" s="233">
        <v>0</v>
      </c>
      <c r="I344" s="186"/>
    </row>
    <row r="345" spans="3:9" x14ac:dyDescent="0.2">
      <c r="C345" s="295" t="s">
        <v>382</v>
      </c>
      <c r="D345" s="284">
        <v>19592.54</v>
      </c>
      <c r="E345" s="284">
        <v>19592.54</v>
      </c>
      <c r="F345" s="233">
        <v>0</v>
      </c>
      <c r="I345" s="186"/>
    </row>
    <row r="346" spans="3:9" x14ac:dyDescent="0.2">
      <c r="C346" s="295" t="s">
        <v>856</v>
      </c>
      <c r="D346" s="284">
        <v>795090.15</v>
      </c>
      <c r="E346" s="284">
        <v>335549.55</v>
      </c>
      <c r="F346" s="233">
        <v>-459540.6</v>
      </c>
      <c r="I346" s="186"/>
    </row>
    <row r="347" spans="3:9" x14ac:dyDescent="0.2">
      <c r="C347" s="295" t="s">
        <v>857</v>
      </c>
      <c r="D347" s="284">
        <v>3221.26</v>
      </c>
      <c r="E347" s="284">
        <v>3221.26</v>
      </c>
      <c r="F347" s="233">
        <v>0</v>
      </c>
      <c r="I347" s="186"/>
    </row>
    <row r="348" spans="3:9" x14ac:dyDescent="0.2">
      <c r="C348" s="295" t="s">
        <v>858</v>
      </c>
      <c r="D348" s="284">
        <v>1458449.83</v>
      </c>
      <c r="E348" s="284">
        <v>2513563.31</v>
      </c>
      <c r="F348" s="233">
        <v>1055113.48</v>
      </c>
      <c r="I348" s="186"/>
    </row>
    <row r="349" spans="3:9" x14ac:dyDescent="0.2">
      <c r="C349" s="295" t="s">
        <v>859</v>
      </c>
      <c r="D349" s="284">
        <v>776666.58</v>
      </c>
      <c r="E349" s="284">
        <v>0</v>
      </c>
      <c r="F349" s="233">
        <v>-776666.58</v>
      </c>
      <c r="I349" s="186"/>
    </row>
    <row r="350" spans="3:9" x14ac:dyDescent="0.2">
      <c r="C350" s="295" t="s">
        <v>383</v>
      </c>
      <c r="D350" s="284">
        <v>1957634.57</v>
      </c>
      <c r="E350" s="284">
        <v>1819230.28</v>
      </c>
      <c r="F350" s="233">
        <v>-138404.29</v>
      </c>
      <c r="I350" s="186"/>
    </row>
    <row r="351" spans="3:9" x14ac:dyDescent="0.2">
      <c r="C351" s="295" t="s">
        <v>384</v>
      </c>
      <c r="D351" s="284">
        <v>344620.38</v>
      </c>
      <c r="E351" s="284">
        <v>559629.02</v>
      </c>
      <c r="F351" s="233">
        <v>215008.64000000001</v>
      </c>
      <c r="I351" s="186"/>
    </row>
    <row r="352" spans="3:9" x14ac:dyDescent="0.2">
      <c r="C352" s="295" t="s">
        <v>385</v>
      </c>
      <c r="D352" s="284">
        <v>5900.43</v>
      </c>
      <c r="E352" s="284">
        <v>3.04</v>
      </c>
      <c r="F352" s="233">
        <v>-5897.39</v>
      </c>
      <c r="I352" s="186"/>
    </row>
    <row r="353" spans="3:9" x14ac:dyDescent="0.2">
      <c r="C353" s="295" t="s">
        <v>386</v>
      </c>
      <c r="D353" s="284">
        <v>1352878.56</v>
      </c>
      <c r="E353" s="284">
        <v>0</v>
      </c>
      <c r="F353" s="233">
        <v>-1352878.56</v>
      </c>
      <c r="I353" s="186"/>
    </row>
    <row r="354" spans="3:9" x14ac:dyDescent="0.2">
      <c r="C354" s="208"/>
      <c r="D354" s="284"/>
      <c r="E354" s="284"/>
      <c r="F354" s="305"/>
      <c r="I354" s="186"/>
    </row>
    <row r="355" spans="3:9" ht="13.5" customHeight="1" x14ac:dyDescent="0.2">
      <c r="D355" s="306">
        <v>6749868.6500000004</v>
      </c>
      <c r="E355" s="306">
        <v>6914312.1100000003</v>
      </c>
      <c r="F355" s="210">
        <v>164443.4600000002</v>
      </c>
      <c r="I355" s="186"/>
    </row>
    <row r="356" spans="3:9" ht="13.5" customHeight="1" x14ac:dyDescent="0.2">
      <c r="D356" s="307"/>
      <c r="E356" s="307"/>
      <c r="F356" s="226"/>
      <c r="I356" s="186"/>
    </row>
    <row r="357" spans="3:9" ht="13.5" customHeight="1" x14ac:dyDescent="0.2">
      <c r="D357" s="307"/>
      <c r="E357" s="307"/>
      <c r="F357" s="226"/>
      <c r="I357" s="186"/>
    </row>
    <row r="359" spans="3:9" x14ac:dyDescent="0.2">
      <c r="C359" s="271" t="s">
        <v>387</v>
      </c>
      <c r="D359" s="272" t="s">
        <v>256</v>
      </c>
      <c r="E359" s="203" t="s">
        <v>388</v>
      </c>
      <c r="F359" s="308"/>
      <c r="I359" s="186"/>
    </row>
    <row r="360" spans="3:9" x14ac:dyDescent="0.2">
      <c r="C360" s="204" t="s">
        <v>389</v>
      </c>
      <c r="D360" s="309"/>
      <c r="E360" s="205"/>
      <c r="F360" s="221"/>
      <c r="I360" s="186"/>
    </row>
    <row r="361" spans="3:9" x14ac:dyDescent="0.2">
      <c r="C361" s="206"/>
      <c r="D361" s="224">
        <v>0</v>
      </c>
      <c r="E361" s="207"/>
      <c r="F361" s="221"/>
      <c r="I361" s="186"/>
    </row>
    <row r="362" spans="3:9" x14ac:dyDescent="0.2">
      <c r="C362" s="206" t="s">
        <v>390</v>
      </c>
      <c r="D362" s="230">
        <v>3230219.6</v>
      </c>
      <c r="E362" s="207"/>
      <c r="F362" s="221"/>
      <c r="I362" s="186"/>
    </row>
    <row r="363" spans="3:9" x14ac:dyDescent="0.2">
      <c r="C363" s="232" t="s">
        <v>391</v>
      </c>
      <c r="D363" s="233">
        <v>3230219.6</v>
      </c>
      <c r="E363" s="207"/>
      <c r="F363" s="310"/>
      <c r="G363" s="216"/>
      <c r="I363" s="186"/>
    </row>
    <row r="364" spans="3:9" x14ac:dyDescent="0.2">
      <c r="C364" s="206" t="s">
        <v>260</v>
      </c>
      <c r="D364" s="230">
        <v>0</v>
      </c>
      <c r="E364" s="207"/>
      <c r="F364" s="221"/>
      <c r="I364" s="186"/>
    </row>
    <row r="365" spans="3:9" x14ac:dyDescent="0.2">
      <c r="C365" s="232" t="s">
        <v>392</v>
      </c>
      <c r="D365" s="284">
        <v>0</v>
      </c>
      <c r="E365" s="207"/>
      <c r="F365" s="221"/>
      <c r="I365" s="186"/>
    </row>
    <row r="366" spans="3:9" x14ac:dyDescent="0.2">
      <c r="C366" s="232" t="s">
        <v>393</v>
      </c>
      <c r="D366" s="284">
        <v>0</v>
      </c>
      <c r="E366" s="207"/>
      <c r="F366" s="221"/>
      <c r="I366" s="186"/>
    </row>
    <row r="367" spans="3:9" x14ac:dyDescent="0.2">
      <c r="C367" s="232" t="s">
        <v>271</v>
      </c>
      <c r="D367" s="284">
        <v>0</v>
      </c>
      <c r="E367" s="207"/>
      <c r="F367" s="221"/>
      <c r="I367" s="186"/>
    </row>
    <row r="368" spans="3:9" x14ac:dyDescent="0.2">
      <c r="C368" s="232" t="s">
        <v>276</v>
      </c>
      <c r="D368" s="284">
        <v>0</v>
      </c>
      <c r="E368" s="207"/>
      <c r="F368" s="221"/>
      <c r="I368" s="186"/>
    </row>
    <row r="369" spans="3:9" x14ac:dyDescent="0.2">
      <c r="C369" s="206" t="s">
        <v>297</v>
      </c>
      <c r="D369" s="233">
        <v>0</v>
      </c>
      <c r="E369" s="207"/>
      <c r="F369" s="221"/>
      <c r="G369" s="194"/>
      <c r="H369" s="194"/>
    </row>
    <row r="370" spans="3:9" x14ac:dyDescent="0.2">
      <c r="C370" s="208"/>
      <c r="D370" s="311"/>
      <c r="E370" s="209"/>
      <c r="F370" s="221"/>
      <c r="G370" s="194"/>
      <c r="H370" s="194"/>
    </row>
    <row r="371" spans="3:9" ht="12" customHeight="1" x14ac:dyDescent="0.2">
      <c r="D371" s="210">
        <v>3230219.6</v>
      </c>
      <c r="E371" s="203"/>
      <c r="F371" s="194"/>
      <c r="G371" s="194"/>
      <c r="H371" s="194"/>
    </row>
    <row r="372" spans="3:9" x14ac:dyDescent="0.2">
      <c r="G372" s="194"/>
      <c r="H372" s="194"/>
    </row>
    <row r="373" spans="3:9" x14ac:dyDescent="0.2">
      <c r="G373" s="308"/>
      <c r="H373" s="194"/>
    </row>
    <row r="374" spans="3:9" s="185" customFormat="1" x14ac:dyDescent="0.2">
      <c r="C374" s="270" t="s">
        <v>394</v>
      </c>
      <c r="G374" s="312"/>
      <c r="H374" s="312"/>
    </row>
    <row r="375" spans="3:9" x14ac:dyDescent="0.2">
      <c r="C375" s="196" t="s">
        <v>395</v>
      </c>
      <c r="G375" s="194"/>
      <c r="H375" s="194"/>
    </row>
    <row r="376" spans="3:9" x14ac:dyDescent="0.2">
      <c r="C376" s="313"/>
      <c r="D376" s="313"/>
      <c r="E376" s="313"/>
      <c r="F376" s="313"/>
      <c r="G376" s="194"/>
      <c r="H376" s="194"/>
      <c r="I376" s="186"/>
    </row>
    <row r="377" spans="3:9" x14ac:dyDescent="0.2">
      <c r="C377" s="683" t="s">
        <v>396</v>
      </c>
      <c r="D377" s="684"/>
      <c r="E377" s="684"/>
      <c r="F377" s="685"/>
      <c r="G377" s="308"/>
      <c r="H377" s="194"/>
      <c r="I377" s="186"/>
    </row>
    <row r="378" spans="3:9" x14ac:dyDescent="0.2">
      <c r="C378" s="686" t="s">
        <v>860</v>
      </c>
      <c r="D378" s="687"/>
      <c r="E378" s="687"/>
      <c r="F378" s="688"/>
      <c r="G378" s="194"/>
      <c r="H378" s="314"/>
      <c r="I378" s="186"/>
    </row>
    <row r="379" spans="3:9" x14ac:dyDescent="0.2">
      <c r="C379" s="689" t="s">
        <v>397</v>
      </c>
      <c r="D379" s="690"/>
      <c r="E379" s="690"/>
      <c r="F379" s="691"/>
      <c r="G379" s="194"/>
      <c r="H379" s="314"/>
      <c r="I379" s="186"/>
    </row>
    <row r="380" spans="3:9" x14ac:dyDescent="0.2">
      <c r="C380" s="692" t="s">
        <v>398</v>
      </c>
      <c r="D380" s="693"/>
      <c r="F380" s="315">
        <v>26455064.670000002</v>
      </c>
      <c r="G380" s="194"/>
      <c r="H380" s="314"/>
      <c r="I380" s="186"/>
    </row>
    <row r="381" spans="3:9" x14ac:dyDescent="0.2">
      <c r="C381" s="682"/>
      <c r="D381" s="682"/>
      <c r="E381" s="194"/>
      <c r="G381" s="308"/>
      <c r="H381" s="314"/>
      <c r="I381" s="186"/>
    </row>
    <row r="382" spans="3:9" x14ac:dyDescent="0.2">
      <c r="C382" s="694" t="s">
        <v>399</v>
      </c>
      <c r="D382" s="695"/>
      <c r="E382" s="316"/>
      <c r="F382" s="315">
        <v>60888.09</v>
      </c>
      <c r="G382" s="314"/>
      <c r="H382" s="194"/>
      <c r="I382" s="186"/>
    </row>
    <row r="383" spans="3:9" x14ac:dyDescent="0.2">
      <c r="C383" s="676" t="s">
        <v>400</v>
      </c>
      <c r="D383" s="677"/>
      <c r="E383" s="317"/>
      <c r="F383" s="318"/>
      <c r="G383" s="194"/>
      <c r="H383" s="308"/>
      <c r="I383" s="186"/>
    </row>
    <row r="384" spans="3:9" x14ac:dyDescent="0.2">
      <c r="C384" s="676" t="s">
        <v>401</v>
      </c>
      <c r="D384" s="677"/>
      <c r="E384" s="317"/>
      <c r="F384" s="318"/>
      <c r="G384" s="194"/>
      <c r="H384" s="194"/>
      <c r="I384" s="186"/>
    </row>
    <row r="385" spans="3:9" x14ac:dyDescent="0.2">
      <c r="C385" s="676" t="s">
        <v>402</v>
      </c>
      <c r="D385" s="677"/>
      <c r="E385" s="317"/>
      <c r="F385" s="318"/>
      <c r="G385" s="308"/>
      <c r="H385" s="308"/>
      <c r="I385" s="186"/>
    </row>
    <row r="386" spans="3:9" x14ac:dyDescent="0.2">
      <c r="C386" s="676" t="s">
        <v>403</v>
      </c>
      <c r="D386" s="677"/>
      <c r="E386" s="319"/>
      <c r="F386" s="318"/>
      <c r="G386" s="308"/>
      <c r="H386" s="194"/>
      <c r="I386" s="186"/>
    </row>
    <row r="387" spans="3:9" x14ac:dyDescent="0.2">
      <c r="C387" s="676" t="s">
        <v>404</v>
      </c>
      <c r="D387" s="677"/>
      <c r="E387" s="319">
        <v>60888.09</v>
      </c>
      <c r="F387" s="318"/>
      <c r="G387" s="194"/>
      <c r="H387" s="194"/>
      <c r="I387" s="186"/>
    </row>
    <row r="388" spans="3:9" x14ac:dyDescent="0.2">
      <c r="C388" s="682"/>
      <c r="D388" s="682"/>
      <c r="E388" s="194"/>
      <c r="G388" s="308"/>
      <c r="H388" s="308"/>
      <c r="I388" s="186"/>
    </row>
    <row r="389" spans="3:9" x14ac:dyDescent="0.2">
      <c r="C389" s="694" t="s">
        <v>405</v>
      </c>
      <c r="D389" s="695"/>
      <c r="E389" s="316"/>
      <c r="F389" s="315">
        <v>807273.75</v>
      </c>
      <c r="G389" s="194"/>
      <c r="H389" s="308"/>
      <c r="I389" s="186"/>
    </row>
    <row r="390" spans="3:9" x14ac:dyDescent="0.2">
      <c r="C390" s="676" t="s">
        <v>406</v>
      </c>
      <c r="D390" s="677"/>
      <c r="E390" s="317"/>
      <c r="F390" s="318"/>
      <c r="H390" s="194"/>
      <c r="I390" s="186"/>
    </row>
    <row r="391" spans="3:9" x14ac:dyDescent="0.2">
      <c r="C391" s="676" t="s">
        <v>407</v>
      </c>
      <c r="D391" s="677"/>
      <c r="E391" s="317"/>
      <c r="F391" s="318"/>
      <c r="G391" s="602"/>
      <c r="H391" s="308"/>
      <c r="I391" s="186"/>
    </row>
    <row r="392" spans="3:9" x14ac:dyDescent="0.2">
      <c r="C392" s="676" t="s">
        <v>408</v>
      </c>
      <c r="D392" s="677"/>
      <c r="E392" s="317"/>
      <c r="F392" s="318"/>
      <c r="H392" s="194"/>
      <c r="I392" s="186"/>
    </row>
    <row r="393" spans="3:9" x14ac:dyDescent="0.2">
      <c r="C393" s="696" t="s">
        <v>409</v>
      </c>
      <c r="D393" s="697"/>
      <c r="E393" s="319">
        <v>807273.75</v>
      </c>
      <c r="F393" s="320"/>
      <c r="H393" s="194"/>
      <c r="I393" s="186"/>
    </row>
    <row r="394" spans="3:9" x14ac:dyDescent="0.2">
      <c r="C394" s="682"/>
      <c r="D394" s="682"/>
      <c r="G394" s="308"/>
      <c r="H394" s="194"/>
      <c r="I394" s="186"/>
    </row>
    <row r="395" spans="3:9" x14ac:dyDescent="0.2">
      <c r="C395" s="692" t="s">
        <v>410</v>
      </c>
      <c r="D395" s="693"/>
      <c r="E395" s="216"/>
      <c r="F395" s="321">
        <v>25708679.010000002</v>
      </c>
      <c r="G395" s="308"/>
      <c r="H395" s="314"/>
      <c r="I395" s="186"/>
    </row>
    <row r="396" spans="3:9" s="185" customFormat="1" x14ac:dyDescent="0.2">
      <c r="C396" s="322"/>
      <c r="D396" s="322"/>
      <c r="F396" s="323"/>
      <c r="G396" s="312"/>
      <c r="H396" s="324"/>
    </row>
    <row r="397" spans="3:9" s="185" customFormat="1" x14ac:dyDescent="0.2">
      <c r="C397" s="322"/>
      <c r="D397" s="322"/>
      <c r="F397" s="323"/>
      <c r="G397" s="817"/>
      <c r="H397" s="324"/>
    </row>
    <row r="398" spans="3:9" x14ac:dyDescent="0.2">
      <c r="C398" s="313"/>
      <c r="D398" s="313"/>
      <c r="E398" s="313"/>
      <c r="F398" s="313"/>
      <c r="G398" s="308"/>
      <c r="H398" s="194"/>
      <c r="I398" s="186"/>
    </row>
    <row r="399" spans="3:9" x14ac:dyDescent="0.2">
      <c r="C399" s="683" t="s">
        <v>411</v>
      </c>
      <c r="D399" s="684"/>
      <c r="E399" s="684"/>
      <c r="F399" s="685"/>
      <c r="G399" s="194"/>
      <c r="H399" s="194"/>
      <c r="I399" s="186"/>
    </row>
    <row r="400" spans="3:9" x14ac:dyDescent="0.2">
      <c r="C400" s="686" t="s">
        <v>860</v>
      </c>
      <c r="D400" s="687"/>
      <c r="E400" s="687"/>
      <c r="F400" s="688"/>
      <c r="G400" s="194"/>
      <c r="H400" s="194"/>
      <c r="I400" s="186"/>
    </row>
    <row r="401" spans="3:9" x14ac:dyDescent="0.2">
      <c r="C401" s="689" t="s">
        <v>397</v>
      </c>
      <c r="D401" s="690"/>
      <c r="E401" s="690"/>
      <c r="F401" s="691"/>
      <c r="G401" s="194"/>
      <c r="H401" s="194"/>
      <c r="I401" s="186"/>
    </row>
    <row r="402" spans="3:9" x14ac:dyDescent="0.2">
      <c r="C402" s="692" t="s">
        <v>412</v>
      </c>
      <c r="D402" s="693"/>
      <c r="F402" s="315">
        <v>25377037.280000001</v>
      </c>
      <c r="G402" s="326"/>
      <c r="H402" s="314"/>
      <c r="I402" s="186"/>
    </row>
    <row r="403" spans="3:9" x14ac:dyDescent="0.2">
      <c r="C403" s="682"/>
      <c r="D403" s="682"/>
      <c r="G403" s="308"/>
      <c r="H403" s="194"/>
      <c r="I403" s="186"/>
    </row>
    <row r="404" spans="3:9" x14ac:dyDescent="0.2">
      <c r="C404" s="674" t="s">
        <v>413</v>
      </c>
      <c r="D404" s="675"/>
      <c r="E404" s="316"/>
      <c r="F404" s="315">
        <v>3230219.6</v>
      </c>
      <c r="G404" s="194"/>
      <c r="H404" s="194"/>
      <c r="I404" s="186"/>
    </row>
    <row r="405" spans="3:9" x14ac:dyDescent="0.2">
      <c r="C405" s="676" t="s">
        <v>414</v>
      </c>
      <c r="D405" s="677"/>
      <c r="E405" s="325">
        <v>0</v>
      </c>
      <c r="F405" s="310"/>
      <c r="G405" s="326"/>
      <c r="H405" s="308"/>
      <c r="I405" s="186"/>
    </row>
    <row r="406" spans="3:9" x14ac:dyDescent="0.2">
      <c r="C406" s="676" t="s">
        <v>415</v>
      </c>
      <c r="D406" s="677"/>
      <c r="E406" s="325">
        <v>0</v>
      </c>
      <c r="F406" s="310"/>
      <c r="G406" s="326"/>
      <c r="H406" s="308"/>
      <c r="I406" s="186"/>
    </row>
    <row r="407" spans="3:9" x14ac:dyDescent="0.2">
      <c r="C407" s="676" t="s">
        <v>416</v>
      </c>
      <c r="D407" s="677"/>
      <c r="E407" s="325">
        <v>0</v>
      </c>
      <c r="F407" s="310"/>
      <c r="G407" s="326"/>
      <c r="H407" s="308"/>
      <c r="I407" s="186"/>
    </row>
    <row r="408" spans="3:9" x14ac:dyDescent="0.2">
      <c r="C408" s="676" t="s">
        <v>417</v>
      </c>
      <c r="D408" s="677"/>
      <c r="E408" s="325">
        <v>0</v>
      </c>
      <c r="F408" s="310"/>
      <c r="G408" s="326"/>
      <c r="H408" s="308"/>
      <c r="I408" s="186"/>
    </row>
    <row r="409" spans="3:9" x14ac:dyDescent="0.2">
      <c r="C409" s="676" t="s">
        <v>418</v>
      </c>
      <c r="D409" s="677"/>
      <c r="E409" s="325">
        <v>0</v>
      </c>
      <c r="F409" s="310"/>
      <c r="G409" s="326"/>
      <c r="H409" s="308"/>
      <c r="I409" s="186"/>
    </row>
    <row r="410" spans="3:9" x14ac:dyDescent="0.2">
      <c r="C410" s="676" t="s">
        <v>419</v>
      </c>
      <c r="D410" s="677"/>
      <c r="E410" s="325">
        <v>0</v>
      </c>
      <c r="F410" s="310"/>
      <c r="G410" s="326"/>
      <c r="H410" s="308"/>
      <c r="I410" s="186"/>
    </row>
    <row r="411" spans="3:9" x14ac:dyDescent="0.2">
      <c r="C411" s="676" t="s">
        <v>420</v>
      </c>
      <c r="D411" s="677"/>
      <c r="E411" s="325">
        <v>0</v>
      </c>
      <c r="F411" s="310"/>
      <c r="G411" s="326"/>
      <c r="H411" s="308"/>
      <c r="I411" s="186"/>
    </row>
    <row r="412" spans="3:9" x14ac:dyDescent="0.2">
      <c r="C412" s="676" t="s">
        <v>421</v>
      </c>
      <c r="D412" s="677"/>
      <c r="E412" s="325">
        <v>0</v>
      </c>
      <c r="F412" s="310"/>
      <c r="G412" s="326"/>
      <c r="H412" s="308"/>
      <c r="I412" s="186"/>
    </row>
    <row r="413" spans="3:9" x14ac:dyDescent="0.2">
      <c r="C413" s="676" t="s">
        <v>422</v>
      </c>
      <c r="D413" s="677"/>
      <c r="E413" s="325">
        <v>0</v>
      </c>
      <c r="F413" s="310"/>
      <c r="G413" s="326"/>
      <c r="H413" s="327"/>
      <c r="I413" s="186"/>
    </row>
    <row r="414" spans="3:9" x14ac:dyDescent="0.2">
      <c r="C414" s="587" t="s">
        <v>523</v>
      </c>
      <c r="D414" s="588"/>
      <c r="E414" s="325">
        <v>3230219.6</v>
      </c>
      <c r="F414" s="310"/>
      <c r="G414" s="326"/>
      <c r="H414" s="327"/>
      <c r="I414" s="186"/>
    </row>
    <row r="415" spans="3:9" ht="12.75" customHeight="1" x14ac:dyDescent="0.2">
      <c r="C415" s="676" t="s">
        <v>423</v>
      </c>
      <c r="D415" s="677"/>
      <c r="E415" s="325">
        <v>0</v>
      </c>
      <c r="G415" s="326"/>
      <c r="H415" s="308"/>
      <c r="I415" s="186"/>
    </row>
    <row r="416" spans="3:9" x14ac:dyDescent="0.2">
      <c r="C416" s="676" t="s">
        <v>424</v>
      </c>
      <c r="D416" s="677"/>
      <c r="E416" s="325">
        <v>0</v>
      </c>
      <c r="F416" s="310"/>
      <c r="G416" s="308"/>
      <c r="H416" s="314"/>
      <c r="I416" s="186"/>
    </row>
    <row r="417" spans="3:10" x14ac:dyDescent="0.2">
      <c r="C417" s="676" t="s">
        <v>425</v>
      </c>
      <c r="D417" s="677"/>
      <c r="E417" s="325">
        <v>0</v>
      </c>
      <c r="F417" s="310"/>
      <c r="G417" s="194"/>
      <c r="H417" s="314"/>
      <c r="I417" s="186"/>
    </row>
    <row r="418" spans="3:10" x14ac:dyDescent="0.2">
      <c r="C418" s="676" t="s">
        <v>426</v>
      </c>
      <c r="D418" s="677"/>
      <c r="E418" s="325">
        <v>0</v>
      </c>
      <c r="F418" s="310"/>
      <c r="G418" s="194"/>
      <c r="H418" s="328"/>
      <c r="I418" s="186"/>
    </row>
    <row r="419" spans="3:10" x14ac:dyDescent="0.2">
      <c r="C419" s="676" t="s">
        <v>427</v>
      </c>
      <c r="D419" s="677"/>
      <c r="E419" s="325">
        <v>0</v>
      </c>
      <c r="F419" s="310"/>
      <c r="G419" s="194"/>
      <c r="H419" s="194"/>
      <c r="I419" s="186"/>
    </row>
    <row r="420" spans="3:10" x14ac:dyDescent="0.2">
      <c r="C420" s="676" t="s">
        <v>428</v>
      </c>
      <c r="D420" s="677"/>
      <c r="E420" s="325">
        <v>0</v>
      </c>
      <c r="F420" s="310"/>
      <c r="G420" s="194"/>
      <c r="H420" s="194"/>
      <c r="I420" s="186"/>
    </row>
    <row r="421" spans="3:10" x14ac:dyDescent="0.2">
      <c r="C421" s="676" t="s">
        <v>429</v>
      </c>
      <c r="D421" s="677"/>
      <c r="E421" s="325">
        <v>0</v>
      </c>
      <c r="F421" s="310"/>
      <c r="G421" s="194"/>
      <c r="H421" s="194"/>
      <c r="I421" s="186"/>
    </row>
    <row r="422" spans="3:10" x14ac:dyDescent="0.2">
      <c r="C422" s="678" t="s">
        <v>430</v>
      </c>
      <c r="D422" s="679"/>
      <c r="E422" s="325">
        <v>0</v>
      </c>
      <c r="F422" s="310"/>
      <c r="G422" s="194"/>
      <c r="H422" s="194"/>
      <c r="I422" s="186"/>
    </row>
    <row r="423" spans="3:10" x14ac:dyDescent="0.2">
      <c r="C423" s="682"/>
      <c r="D423" s="682"/>
      <c r="E423" s="329"/>
      <c r="G423" s="194"/>
      <c r="H423" s="194"/>
      <c r="I423" s="186"/>
    </row>
    <row r="424" spans="3:10" x14ac:dyDescent="0.2">
      <c r="C424" s="674" t="s">
        <v>431</v>
      </c>
      <c r="D424" s="675"/>
      <c r="E424" s="330"/>
      <c r="F424" s="315">
        <v>0.28999999999999998</v>
      </c>
      <c r="G424" s="194"/>
      <c r="H424" s="194"/>
      <c r="I424" s="186"/>
    </row>
    <row r="425" spans="3:10" x14ac:dyDescent="0.2">
      <c r="C425" s="676" t="s">
        <v>432</v>
      </c>
      <c r="D425" s="677"/>
      <c r="E425" s="325">
        <v>0</v>
      </c>
      <c r="F425" s="310"/>
      <c r="G425" s="194"/>
      <c r="H425" s="194"/>
      <c r="I425" s="186"/>
    </row>
    <row r="426" spans="3:10" x14ac:dyDescent="0.2">
      <c r="C426" s="676" t="s">
        <v>111</v>
      </c>
      <c r="D426" s="677"/>
      <c r="E426" s="325">
        <v>0</v>
      </c>
      <c r="F426" s="310"/>
      <c r="G426" s="194"/>
      <c r="H426" s="194"/>
    </row>
    <row r="427" spans="3:10" x14ac:dyDescent="0.2">
      <c r="C427" s="676" t="s">
        <v>433</v>
      </c>
      <c r="D427" s="677"/>
      <c r="E427" s="325">
        <v>0</v>
      </c>
      <c r="F427" s="310"/>
      <c r="G427" s="194"/>
      <c r="H427" s="194"/>
    </row>
    <row r="428" spans="3:10" x14ac:dyDescent="0.2">
      <c r="C428" s="676" t="s">
        <v>434</v>
      </c>
      <c r="D428" s="677"/>
      <c r="E428" s="325">
        <v>0</v>
      </c>
      <c r="F428" s="310"/>
      <c r="G428" s="194"/>
      <c r="H428" s="194"/>
    </row>
    <row r="429" spans="3:10" x14ac:dyDescent="0.2">
      <c r="C429" s="676" t="s">
        <v>435</v>
      </c>
      <c r="D429" s="677"/>
      <c r="E429" s="325">
        <v>0</v>
      </c>
      <c r="F429" s="310"/>
      <c r="G429" s="194"/>
      <c r="H429" s="194"/>
      <c r="J429" s="331"/>
    </row>
    <row r="430" spans="3:10" x14ac:dyDescent="0.2">
      <c r="C430" s="676" t="s">
        <v>115</v>
      </c>
      <c r="D430" s="677"/>
      <c r="E430" s="325">
        <v>0.28999999999999998</v>
      </c>
      <c r="F430" s="310"/>
      <c r="G430" s="194"/>
      <c r="H430" s="194"/>
      <c r="J430" s="331"/>
    </row>
    <row r="431" spans="3:10" x14ac:dyDescent="0.2">
      <c r="C431" s="678" t="s">
        <v>436</v>
      </c>
      <c r="D431" s="679"/>
      <c r="E431" s="325"/>
      <c r="F431" s="310"/>
      <c r="G431" s="194"/>
      <c r="H431" s="194"/>
    </row>
    <row r="432" spans="3:10" x14ac:dyDescent="0.2">
      <c r="C432" s="680"/>
      <c r="D432" s="680"/>
      <c r="E432" s="329"/>
      <c r="G432" s="194"/>
      <c r="H432" s="194"/>
    </row>
    <row r="433" spans="3:8" x14ac:dyDescent="0.2">
      <c r="C433" s="332" t="s">
        <v>437</v>
      </c>
      <c r="F433" s="321">
        <v>22146817.969999999</v>
      </c>
      <c r="G433" s="314"/>
      <c r="H433" s="314"/>
    </row>
    <row r="434" spans="3:8" x14ac:dyDescent="0.2">
      <c r="G434" s="333"/>
      <c r="H434" s="308"/>
    </row>
    <row r="435" spans="3:8" x14ac:dyDescent="0.2">
      <c r="G435" s="194"/>
      <c r="H435" s="194"/>
    </row>
    <row r="436" spans="3:8" ht="21" customHeight="1" x14ac:dyDescent="0.2">
      <c r="C436" s="334" t="s">
        <v>438</v>
      </c>
      <c r="D436" s="334"/>
      <c r="E436" s="334"/>
      <c r="F436" s="334"/>
      <c r="G436" s="334"/>
      <c r="H436" s="194"/>
    </row>
    <row r="437" spans="3:8" x14ac:dyDescent="0.2">
      <c r="C437" s="334"/>
      <c r="D437" s="334"/>
      <c r="E437" s="334"/>
      <c r="F437" s="334"/>
      <c r="G437" s="334"/>
      <c r="H437" s="194"/>
    </row>
    <row r="438" spans="3:8" x14ac:dyDescent="0.2">
      <c r="C438" s="240" t="s">
        <v>439</v>
      </c>
      <c r="D438" s="241" t="s">
        <v>254</v>
      </c>
      <c r="E438" s="265" t="s">
        <v>255</v>
      </c>
      <c r="F438" s="265" t="s">
        <v>256</v>
      </c>
      <c r="G438" s="194"/>
      <c r="H438" s="194"/>
    </row>
    <row r="439" spans="3:8" x14ac:dyDescent="0.2">
      <c r="C439" s="204" t="s">
        <v>440</v>
      </c>
      <c r="D439" s="335">
        <v>0</v>
      </c>
      <c r="E439" s="309"/>
      <c r="F439" s="309"/>
      <c r="G439" s="194"/>
      <c r="H439" s="194"/>
    </row>
    <row r="440" spans="3:8" x14ac:dyDescent="0.2">
      <c r="C440" s="206"/>
      <c r="D440" s="336">
        <v>0</v>
      </c>
      <c r="E440" s="224"/>
      <c r="F440" s="224"/>
      <c r="G440" s="194"/>
      <c r="H440" s="194"/>
    </row>
    <row r="441" spans="3:8" x14ac:dyDescent="0.2">
      <c r="C441" s="208"/>
      <c r="D441" s="337">
        <v>0</v>
      </c>
      <c r="E441" s="338">
        <v>0</v>
      </c>
      <c r="F441" s="338">
        <v>0</v>
      </c>
      <c r="G441" s="194"/>
      <c r="H441" s="194"/>
    </row>
    <row r="442" spans="3:8" ht="12" customHeight="1" x14ac:dyDescent="0.2">
      <c r="D442" s="203"/>
      <c r="E442" s="203"/>
      <c r="F442" s="203"/>
      <c r="G442" s="194"/>
      <c r="H442" s="194"/>
    </row>
    <row r="443" spans="3:8" ht="12" customHeight="1" x14ac:dyDescent="0.2">
      <c r="G443" s="194"/>
      <c r="H443" s="194"/>
    </row>
    <row r="444" spans="3:8" ht="12" customHeight="1" x14ac:dyDescent="0.2">
      <c r="C444" s="331" t="s">
        <v>441</v>
      </c>
      <c r="G444" s="194"/>
      <c r="H444" s="194"/>
    </row>
    <row r="445" spans="3:8" ht="12" customHeight="1" x14ac:dyDescent="0.2">
      <c r="G445" s="194"/>
      <c r="H445" s="194"/>
    </row>
    <row r="446" spans="3:8" x14ac:dyDescent="0.2">
      <c r="G446" s="194"/>
      <c r="H446" s="194"/>
    </row>
    <row r="447" spans="3:8" x14ac:dyDescent="0.2">
      <c r="D447" s="313"/>
      <c r="E447" s="313"/>
      <c r="F447" s="313"/>
    </row>
    <row r="448" spans="3:8" x14ac:dyDescent="0.2">
      <c r="C448" s="339" t="s">
        <v>442</v>
      </c>
      <c r="D448" s="673" t="s">
        <v>203</v>
      </c>
      <c r="E448" s="673"/>
      <c r="F448" s="673"/>
    </row>
    <row r="449" spans="3:10" ht="15" customHeight="1" x14ac:dyDescent="0.2">
      <c r="C449" s="340" t="s">
        <v>59</v>
      </c>
      <c r="D449" s="681" t="s">
        <v>443</v>
      </c>
      <c r="E449" s="681"/>
      <c r="F449" s="681"/>
      <c r="G449" s="194"/>
      <c r="H449" s="341"/>
    </row>
    <row r="450" spans="3:10" ht="15" customHeight="1" x14ac:dyDescent="0.2">
      <c r="C450" s="340" t="s">
        <v>60</v>
      </c>
      <c r="D450" s="673" t="s">
        <v>63</v>
      </c>
      <c r="E450" s="673"/>
      <c r="F450" s="673"/>
      <c r="G450" s="342"/>
      <c r="H450" s="342"/>
    </row>
    <row r="451" spans="3:10" x14ac:dyDescent="0.2">
      <c r="C451" s="340"/>
      <c r="D451" s="313"/>
      <c r="E451" s="340"/>
      <c r="F451" s="340"/>
      <c r="G451" s="342"/>
      <c r="H451" s="342"/>
    </row>
    <row r="452" spans="3:10" x14ac:dyDescent="0.2">
      <c r="C452" s="340"/>
      <c r="D452" s="313"/>
      <c r="E452" s="340"/>
      <c r="F452" s="340"/>
      <c r="G452" s="342"/>
      <c r="H452" s="342"/>
    </row>
    <row r="453" spans="3:10" x14ac:dyDescent="0.2">
      <c r="C453" s="340"/>
      <c r="D453" s="313"/>
      <c r="E453" s="340"/>
      <c r="F453" s="340"/>
      <c r="G453" s="342"/>
      <c r="H453" s="342"/>
    </row>
    <row r="454" spans="3:10" x14ac:dyDescent="0.2">
      <c r="C454" s="340"/>
      <c r="D454" s="313"/>
      <c r="E454" s="340"/>
      <c r="F454" s="340"/>
      <c r="G454" s="342"/>
      <c r="H454" s="342"/>
    </row>
    <row r="455" spans="3:10" x14ac:dyDescent="0.2">
      <c r="C455" s="340"/>
      <c r="D455" s="313"/>
      <c r="E455" s="340"/>
      <c r="F455" s="340"/>
      <c r="G455" s="342"/>
      <c r="H455" s="343"/>
      <c r="J455" s="344"/>
    </row>
    <row r="456" spans="3:10" x14ac:dyDescent="0.2">
      <c r="C456" s="340"/>
      <c r="D456" s="313"/>
      <c r="E456" s="340"/>
      <c r="F456" s="340"/>
      <c r="G456" s="342"/>
    </row>
    <row r="457" spans="3:10" x14ac:dyDescent="0.2">
      <c r="C457" s="340"/>
      <c r="D457" s="313"/>
      <c r="E457" s="340"/>
      <c r="F457" s="340"/>
      <c r="G457" s="342"/>
      <c r="H457" s="342"/>
    </row>
    <row r="458" spans="3:10" x14ac:dyDescent="0.2">
      <c r="C458" s="340"/>
      <c r="D458" s="313"/>
      <c r="E458" s="340"/>
      <c r="F458" s="340"/>
      <c r="G458" s="342"/>
      <c r="H458" s="342"/>
    </row>
    <row r="459" spans="3:10" x14ac:dyDescent="0.2">
      <c r="C459" s="340"/>
      <c r="D459" s="313"/>
      <c r="E459" s="340"/>
      <c r="F459" s="340"/>
      <c r="G459" s="342"/>
      <c r="H459" s="342"/>
    </row>
    <row r="460" spans="3:10" x14ac:dyDescent="0.2">
      <c r="C460" s="340"/>
      <c r="D460" s="313"/>
      <c r="E460" s="340"/>
      <c r="F460" s="340"/>
      <c r="G460" s="342"/>
      <c r="H460" s="342"/>
    </row>
    <row r="461" spans="3:10" x14ac:dyDescent="0.2">
      <c r="C461" s="340"/>
      <c r="D461" s="313"/>
      <c r="E461" s="340"/>
      <c r="F461" s="340"/>
      <c r="G461" s="342"/>
      <c r="H461" s="342"/>
    </row>
    <row r="462" spans="3:10" x14ac:dyDescent="0.2">
      <c r="C462" s="340"/>
      <c r="D462" s="313"/>
      <c r="E462" s="340"/>
      <c r="F462" s="340"/>
      <c r="G462" s="342"/>
      <c r="H462" s="342"/>
    </row>
    <row r="463" spans="3:10" ht="12.75" customHeight="1" x14ac:dyDescent="0.2">
      <c r="C463" s="340"/>
      <c r="D463" s="313"/>
      <c r="E463" s="340"/>
      <c r="F463" s="340"/>
      <c r="G463" s="342"/>
      <c r="H463" s="342"/>
    </row>
    <row r="464" spans="3:10" x14ac:dyDescent="0.2">
      <c r="C464" s="340"/>
      <c r="D464" s="313"/>
      <c r="E464" s="340"/>
      <c r="F464" s="340"/>
      <c r="G464" s="342"/>
      <c r="H464" s="342"/>
    </row>
    <row r="465" spans="3:10" x14ac:dyDescent="0.2">
      <c r="C465" s="340"/>
      <c r="D465" s="313"/>
      <c r="E465" s="340"/>
      <c r="F465" s="340"/>
      <c r="G465" s="342"/>
      <c r="H465" s="342"/>
    </row>
    <row r="466" spans="3:10" ht="12.75" customHeight="1" x14ac:dyDescent="0.2">
      <c r="C466" s="340"/>
      <c r="D466" s="313"/>
      <c r="E466" s="340"/>
      <c r="F466" s="340"/>
      <c r="G466" s="342"/>
      <c r="H466" s="342"/>
    </row>
    <row r="469" spans="3:10" x14ac:dyDescent="0.2">
      <c r="J469" s="345"/>
    </row>
  </sheetData>
  <mergeCells count="65">
    <mergeCell ref="E170:F170"/>
    <mergeCell ref="B2:H2"/>
    <mergeCell ref="B3:H3"/>
    <mergeCell ref="B4:H4"/>
    <mergeCell ref="B8:H8"/>
    <mergeCell ref="E163:F163"/>
    <mergeCell ref="C383:D383"/>
    <mergeCell ref="E177:F177"/>
    <mergeCell ref="E184:F184"/>
    <mergeCell ref="E212:F212"/>
    <mergeCell ref="E225:F225"/>
    <mergeCell ref="C377:F377"/>
    <mergeCell ref="C378:F378"/>
    <mergeCell ref="C379:F379"/>
    <mergeCell ref="C380:D380"/>
    <mergeCell ref="C381:D381"/>
    <mergeCell ref="C382:D382"/>
    <mergeCell ref="C395:D395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410:D410"/>
    <mergeCell ref="C399:F399"/>
    <mergeCell ref="C400:F400"/>
    <mergeCell ref="C401:F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23:D423"/>
    <mergeCell ref="C411:D411"/>
    <mergeCell ref="C412:D412"/>
    <mergeCell ref="C413:D413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D450:F450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D448:F448"/>
    <mergeCell ref="D449:F449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D137 D159 D166 D173"/>
    <dataValidation allowBlank="1" showInputMessage="1" showErrorMessage="1" prompt="Corresponde al número de la cuenta de acuerdo al Plan de Cuentas emitido por el CONAC (DOF 22/11/2010)." sqref="C137"/>
    <dataValidation allowBlank="1" showInputMessage="1" showErrorMessage="1" prompt="Características cualitativas significativas que les impacten financieramente." sqref="E137:F137 F159 F166 F173"/>
    <dataValidation allowBlank="1" showInputMessage="1" showErrorMessage="1" prompt="Especificar origen de dicho recurso: Federal, Estatal, Municipal, Particulares." sqref="E159 E166 E173"/>
  </dataValidations>
  <pageMargins left="0.47244094488188981" right="0.70866141732283472" top="0.39370078740157483" bottom="0.59055118110236227" header="0.62992125984251968" footer="0.47244094488188981"/>
  <pageSetup scale="50" firstPageNumber="1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</vt:i4>
      </vt:variant>
    </vt:vector>
  </HeadingPairs>
  <TitlesOfParts>
    <vt:vector size="23" baseType="lpstr">
      <vt:lpstr>ESF</vt:lpstr>
      <vt:lpstr>EA</vt:lpstr>
      <vt:lpstr>ECSF</vt:lpstr>
      <vt:lpstr>EADOP</vt:lpstr>
      <vt:lpstr>EAA</vt:lpstr>
      <vt:lpstr>EVHP</vt:lpstr>
      <vt:lpstr>EFE</vt:lpstr>
      <vt:lpstr>IPC</vt:lpstr>
      <vt:lpstr> NOTAS</vt:lpstr>
      <vt:lpstr>EAI</vt:lpstr>
      <vt:lpstr>CA</vt:lpstr>
      <vt:lpstr>COG</vt:lpstr>
      <vt:lpstr>CTG</vt:lpstr>
      <vt:lpstr>CFG</vt:lpstr>
      <vt:lpstr>EN</vt:lpstr>
      <vt:lpstr>ID</vt:lpstr>
      <vt:lpstr>IPF</vt:lpstr>
      <vt:lpstr>FF</vt:lpstr>
      <vt:lpstr>GCP</vt:lpstr>
      <vt:lpstr>IR </vt:lpstr>
      <vt:lpstr>PyPI</vt:lpstr>
      <vt:lpstr>' NOTAS'!Área_de_impresión</vt:lpstr>
      <vt:lpstr>EAI!Área_de_impresión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2020-07-27T16:39:02Z</cp:lastPrinted>
  <dcterms:created xsi:type="dcterms:W3CDTF">2020-03-04T18:00:08Z</dcterms:created>
  <dcterms:modified xsi:type="dcterms:W3CDTF">2020-07-27T16:39:11Z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