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ESA\Downloads\"/>
    </mc:Choice>
  </mc:AlternateContent>
  <bookViews>
    <workbookView xWindow="0" yWindow="0" windowWidth="20490" windowHeight="6750"/>
  </bookViews>
  <sheets>
    <sheet name="IR " sheetId="1" r:id="rId1"/>
  </sheets>
  <definedNames>
    <definedName name="Abr" localSheetId="0">#REF!</definedName>
    <definedName name="Abr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W18" i="1"/>
  <c r="V18" i="1"/>
  <c r="R17" i="1" l="1"/>
  <c r="Q17" i="1"/>
  <c r="P17" i="1"/>
  <c r="S17" i="1" s="1"/>
  <c r="Y17" i="1"/>
  <c r="X17" i="1"/>
  <c r="T17" i="1" l="1"/>
  <c r="Y10" i="1"/>
  <c r="R16" i="1" l="1"/>
  <c r="R12" i="1" l="1"/>
  <c r="R11" i="1"/>
  <c r="R10" i="1" l="1"/>
  <c r="R13" i="1"/>
  <c r="R15" i="1" l="1"/>
  <c r="Q15" i="1"/>
  <c r="Q13" i="1" l="1"/>
  <c r="P13" i="1"/>
  <c r="S12" i="1"/>
  <c r="T12" i="1"/>
  <c r="Q12" i="1"/>
  <c r="P12" i="1"/>
  <c r="Q11" i="1"/>
  <c r="P11" i="1"/>
  <c r="Q14" i="1"/>
  <c r="R14" i="1"/>
  <c r="P14" i="1"/>
  <c r="P15" i="1"/>
  <c r="Q10" i="1"/>
  <c r="P10" i="1"/>
  <c r="T15" i="1" l="1"/>
  <c r="Q16" i="1"/>
  <c r="P16" i="1"/>
  <c r="T16" i="1" l="1"/>
  <c r="S16" i="1"/>
  <c r="S15" i="1"/>
  <c r="Y16" i="1" l="1"/>
  <c r="X16" i="1"/>
  <c r="Y15" i="1"/>
  <c r="X15" i="1"/>
  <c r="Y14" i="1" l="1"/>
  <c r="X14" i="1"/>
  <c r="T14" i="1"/>
  <c r="S14" i="1"/>
  <c r="Y13" i="1"/>
  <c r="X13" i="1"/>
  <c r="Y12" i="1"/>
  <c r="X12" i="1"/>
  <c r="Y11" i="1"/>
  <c r="X11" i="1"/>
  <c r="X10" i="1"/>
  <c r="T10" i="1"/>
  <c r="S10" i="1"/>
  <c r="S11" i="1" l="1"/>
  <c r="T11" i="1"/>
  <c r="T13" i="1"/>
  <c r="S13" i="1"/>
</calcChain>
</file>

<file path=xl/sharedStrings.xml><?xml version="1.0" encoding="utf-8"?>
<sst xmlns="http://schemas.openxmlformats.org/spreadsheetml/2006/main" count="153" uniqueCount="74">
  <si>
    <t>INDICADORES PARA RESULTADOS</t>
  </si>
  <si>
    <t>Ente Público: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</si>
  <si>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</si>
  <si>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</si>
  <si>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</si>
  <si>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</si>
  <si>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</si>
  <si>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</si>
  <si>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</si>
  <si>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</si>
  <si>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</si>
  <si>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</si>
  <si>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</si>
  <si>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</si>
  <si>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</si>
  <si>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</si>
  <si>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</si>
  <si>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</si>
  <si>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</si>
  <si>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</si>
  <si>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</si>
  <si>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</si>
  <si>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</si>
  <si>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</si>
  <si>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</si>
  <si>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</si>
  <si>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</si>
  <si>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</si>
  <si>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</si>
  <si>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</si>
  <si>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</si>
  <si>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</si>
  <si>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</si>
  <si>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</si>
  <si>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</si>
  <si>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</si>
  <si>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</si>
  <si>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</si>
  <si>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</si>
  <si>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</si>
  <si>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</si>
  <si>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</si>
  <si>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</si>
  <si>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</si>
  <si>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</si>
  <si>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</si>
  <si>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</si>
  <si>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Porcentaje de alumnos atendidos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</si>
  <si>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</si>
  <si>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</si>
  <si>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</si>
  <si>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</si>
  <si>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</si>
  <si>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</si>
  <si>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</si>
  <si>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>J GUADALUPE MÁRQUEZ GONZÁLEZ</t>
  </si>
  <si>
    <t xml:space="preserve"> DIRECCIÓN GENERAL</t>
  </si>
  <si>
    <t>SUBDIRECCIÓN DE ADMINISTRACIÓN Y FINANZAS</t>
  </si>
  <si>
    <t>P2552-  Administración e impartición de los servicios educativos existentes del ITESA</t>
  </si>
  <si>
    <t>P2062 - Gestión del proceso de acreditación y evaluación de programas de IES del ITESA</t>
  </si>
  <si>
    <t>P2091- Aplicación de planes de trabajo para la atención a la deserción y reprobación del ITESA</t>
  </si>
  <si>
    <t>Porcentaje de alumnos atendidos con acciones de fortalecimiento</t>
  </si>
  <si>
    <t>P3066 - Operación de servicios de vinculación con el entorno del ITESA</t>
  </si>
  <si>
    <t>Porcentaje de alumnos con formación y/o certificados en competencias laborales</t>
  </si>
  <si>
    <t>P3107 - Capacitación y certificación de competencias ocupacionales ITESA</t>
  </si>
  <si>
    <t>Porcentaje de proyectos desarrollados por investigadores de nueva inserción</t>
  </si>
  <si>
    <t>P3136 - Gestión y administración para la formación de capital humano de alto nivel apoyado en el ITESA</t>
  </si>
  <si>
    <t>P2559 - Operación de otorgamiento de becas y apoyos del ITESA</t>
  </si>
  <si>
    <t>Del 01 de Diciembre al  31 de Diciembre  del  2020</t>
  </si>
  <si>
    <t>P3067.- Gestión de proyectos de investigación, innovación y desarrollo tecnológico del ITESA</t>
  </si>
  <si>
    <t>Tasa de variación anual de proyectos de investigación</t>
  </si>
  <si>
    <t xml:space="preserve">03 - DESARROLLO ECONOMICO
</t>
  </si>
  <si>
    <t>03.08 - INVESTIGACIÓN Y DESARROLLO RELACIONADOS CON ASUNTOS ECONÓMICOS</t>
  </si>
  <si>
    <t xml:space="preserve">
03.08.03 - SERVICIOS CIENTIFICOS Y TECNOLOGICOS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</si>
</sst>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/>
    <xf numFmtId="0" fontId="2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6" fillId="2" borderId="12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10" fontId="7" fillId="0" borderId="5" xfId="2" applyNumberFormat="1" applyFont="1" applyFill="1" applyBorder="1" applyAlignment="1" applyProtection="1">
      <alignment vertical="center"/>
      <protection locked="0"/>
    </xf>
    <xf numFmtId="10" fontId="8" fillId="0" borderId="12" xfId="4" applyNumberFormat="1" applyFont="1" applyFill="1" applyBorder="1" applyAlignment="1" applyProtection="1">
      <alignment vertical="center"/>
      <protection locked="0"/>
    </xf>
    <xf numFmtId="164" fontId="7" fillId="0" borderId="12" xfId="4" applyNumberFormat="1" applyFont="1" applyFill="1" applyBorder="1" applyAlignment="1" applyProtection="1">
      <alignment horizontal="right" vertical="center"/>
      <protection locked="0"/>
    </xf>
    <xf numFmtId="10" fontId="7" fillId="0" borderId="12" xfId="2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9" fontId="8" fillId="0" borderId="12" xfId="0" applyNumberFormat="1" applyFont="1" applyFill="1" applyBorder="1" applyAlignment="1" applyProtection="1">
      <alignment vertical="center"/>
      <protection locked="0"/>
    </xf>
    <xf numFmtId="10" fontId="7" fillId="0" borderId="12" xfId="2" applyNumberFormat="1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4" xfId="0" applyFont="1" applyFill="1" applyBorder="1"/>
    <xf numFmtId="0" fontId="9" fillId="0" borderId="6" xfId="0" applyFont="1" applyBorder="1"/>
    <xf numFmtId="0" fontId="9" fillId="0" borderId="14" xfId="0" applyFont="1" applyBorder="1"/>
    <xf numFmtId="0" fontId="9" fillId="0" borderId="7" xfId="0" applyFont="1" applyBorder="1"/>
    <xf numFmtId="0" fontId="9" fillId="0" borderId="12" xfId="0" applyFont="1" applyBorder="1"/>
    <xf numFmtId="43" fontId="9" fillId="0" borderId="12" xfId="0" applyNumberFormat="1" applyFont="1" applyBorder="1"/>
    <xf numFmtId="0" fontId="9" fillId="0" borderId="0" xfId="0" applyFont="1"/>
    <xf numFmtId="43" fontId="3" fillId="0" borderId="0" xfId="0" applyNumberFormat="1" applyFont="1"/>
    <xf numFmtId="0" fontId="7" fillId="3" borderId="0" xfId="0" applyFont="1" applyFill="1"/>
    <xf numFmtId="0" fontId="7" fillId="0" borderId="0" xfId="0" applyFont="1"/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3" fontId="7" fillId="4" borderId="12" xfId="1" applyFont="1" applyFill="1" applyBorder="1" applyAlignment="1" applyProtection="1">
      <alignment vertical="center"/>
      <protection locked="0"/>
    </xf>
    <xf numFmtId="10" fontId="7" fillId="4" borderId="5" xfId="2" applyNumberFormat="1" applyFont="1" applyFill="1" applyBorder="1" applyAlignment="1" applyProtection="1">
      <alignment vertical="center"/>
      <protection locked="0"/>
    </xf>
    <xf numFmtId="10" fontId="8" fillId="4" borderId="12" xfId="4" applyNumberFormat="1" applyFont="1" applyFill="1" applyBorder="1" applyAlignment="1" applyProtection="1">
      <alignment vertical="center"/>
      <protection locked="0"/>
    </xf>
    <xf numFmtId="9" fontId="8" fillId="4" borderId="12" xfId="0" applyNumberFormat="1" applyFont="1" applyFill="1" applyBorder="1" applyAlignment="1" applyProtection="1">
      <alignment vertical="center"/>
      <protection locked="0"/>
    </xf>
    <xf numFmtId="10" fontId="7" fillId="4" borderId="12" xfId="2" applyNumberFormat="1" applyFont="1" applyFill="1" applyBorder="1" applyAlignment="1" applyProtection="1">
      <alignment vertical="center"/>
      <protection locked="0"/>
    </xf>
    <xf numFmtId="10" fontId="7" fillId="4" borderId="10" xfId="2" applyNumberFormat="1" applyFont="1" applyFill="1" applyBorder="1" applyAlignment="1" applyProtection="1">
      <alignment vertical="center"/>
      <protection locked="0"/>
    </xf>
    <xf numFmtId="0" fontId="6" fillId="2" borderId="11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wrapText="1" indent="3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_141008Reportes Cuadros Institucionales-sectorialesADV" xfId="3"/>
    <cellStyle name="Porcentaje" xfId="2" builtin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717176</xdr:colOff>
      <xdr:row>27</xdr:row>
      <xdr:rowOff>4483</xdr:rowOff>
    </xdr:from>
    <xdr:to>
      <xdr:col>9</xdr:col>
      <xdr:colOff>459441</xdr:colOff>
      <xdr:row>27</xdr:row>
      <xdr:rowOff>17930</xdr:rowOff>
    </xdr:to>
    <xdr:cxnSp macro="">
      <xdr:nvCxnSpPr>
        <xdr:cNvPr id="2" name="Conector recto 1"/>
        <xdr:cNvCxnSpPr/>
      </xdr:nvCxnSpPr>
      <xdr:spPr>
        <a:xfrm flipV="1">
          <a:off x="4612901" y="9291358"/>
          <a:ext cx="2209240" cy="13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398928</xdr:colOff>
      <xdr:row>26</xdr:row>
      <xdr:rowOff>116541</xdr:rowOff>
    </xdr:from>
    <xdr:to>
      <xdr:col>19</xdr:col>
      <xdr:colOff>506505</xdr:colOff>
      <xdr:row>26</xdr:row>
      <xdr:rowOff>125506</xdr:rowOff>
    </xdr:to>
    <xdr:cxnSp macro="">
      <xdr:nvCxnSpPr>
        <xdr:cNvPr id="3" name="Conector recto 2"/>
        <xdr:cNvCxnSpPr/>
      </xdr:nvCxnSpPr>
      <xdr:spPr>
        <a:xfrm>
          <a:off x="11057403" y="9241491"/>
          <a:ext cx="3031752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33619</xdr:colOff>
      <xdr:row>0</xdr:row>
      <xdr:rowOff>22412</xdr:rowOff>
    </xdr:from>
    <xdr:to>
      <xdr:col>2</xdr:col>
      <xdr:colOff>89648</xdr:colOff>
      <xdr:row>2</xdr:row>
      <xdr:rowOff>210399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0" y="22412"/>
          <a:ext cx="672352" cy="456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Z67"/>
  <sheetViews>
    <sheetView showGridLines="0" tabSelected="1" topLeftCell="A15" zoomScale="85" zoomScaleNormal="85" workbookViewId="0">
      <selection activeCell="V21" sqref="V21"/>
    </sheetView>
  </sheetViews>
  <sheetFormatPr baseColWidth="10" defaultColWidth="11.42578125" defaultRowHeight="12.75" x14ac:dyDescent="0.2"/>
  <cols>
    <col min="1" max="1" width="2" style="1" customWidth="1"/>
    <col min="2" max="2" width="9.28515625" style="1" customWidth="1"/>
    <col min="3" max="3" width="14.140625" style="1" customWidth="1"/>
    <col min="4" max="4" width="13.85546875" style="1" bestFit="1" customWidth="1"/>
    <col min="5" max="5" width="8.5703125" style="1" bestFit="1" customWidth="1"/>
    <col min="6" max="6" width="10.5703125" style="1" bestFit="1" customWidth="1"/>
    <col min="7" max="7" width="13.140625" style="1" bestFit="1" customWidth="1"/>
    <col min="8" max="8" width="10.7109375" style="1" customWidth="1"/>
    <col min="9" max="9" width="13.140625" style="1" customWidth="1"/>
    <col min="10" max="10" width="10.42578125" style="1" customWidth="1"/>
    <col min="11" max="11" width="9.5703125" style="1" customWidth="1"/>
    <col min="12" max="13" width="12.85546875" style="1" customWidth="1"/>
    <col min="14" max="14" width="10" style="1" customWidth="1"/>
    <col min="15" max="15" width="8.7109375" style="1" customWidth="1"/>
    <col min="16" max="16" width="13" style="3" customWidth="1"/>
    <col min="17" max="17" width="11.42578125" style="1" customWidth="1"/>
    <col min="18" max="18" width="11.140625" style="1" customWidth="1"/>
    <col min="19" max="19" width="9.140625" style="1" customWidth="1"/>
    <col min="20" max="20" width="7.85546875" style="1" customWidth="1"/>
    <col min="21" max="23" width="14.140625" style="1" bestFit="1" customWidth="1"/>
    <col min="24" max="24" width="8.42578125" style="1" customWidth="1"/>
    <col min="25" max="25" width="8.5703125" style="1" customWidth="1"/>
    <col min="26" max="26" width="9.85546875" style="1" bestFit="1" customWidth="1"/>
    <col min="27" max="16384" width="11.42578125" style="1"/>
  </cols>
  <sheetData>
    <row r="1" spans="2:26" ht="10.5" customHeight="1" x14ac:dyDescent="0.2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2:26" ht="10.5" customHeight="1" x14ac:dyDescent="0.2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</row>
    <row r="3" spans="2:26" ht="20.25" customHeight="1" x14ac:dyDescent="0.2">
      <c r="B3" s="56" t="s">
        <v>68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2:26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6" s="3" customFormat="1" ht="24" customHeight="1" x14ac:dyDescent="0.2">
      <c r="D5" s="4"/>
      <c r="E5" s="5"/>
      <c r="F5" s="5"/>
      <c r="G5" s="6"/>
      <c r="H5" s="5"/>
      <c r="I5" s="5"/>
      <c r="J5" s="5"/>
      <c r="K5" s="5"/>
      <c r="L5" s="7"/>
      <c r="M5" s="7"/>
      <c r="P5" s="4" t="s">
        <v>1</v>
      </c>
      <c r="Q5" s="8" t="s">
        <v>2</v>
      </c>
      <c r="R5" s="8"/>
      <c r="S5" s="9"/>
      <c r="T5" s="9"/>
      <c r="U5" s="9"/>
    </row>
    <row r="6" spans="2:26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6" ht="15" customHeight="1" x14ac:dyDescent="0.2">
      <c r="B7" s="59" t="s">
        <v>3</v>
      </c>
      <c r="C7" s="60"/>
      <c r="D7" s="61" t="s">
        <v>4</v>
      </c>
      <c r="E7" s="62"/>
      <c r="F7" s="62"/>
      <c r="G7" s="62"/>
      <c r="H7" s="63"/>
      <c r="I7" s="64" t="s">
        <v>5</v>
      </c>
      <c r="J7" s="64"/>
      <c r="K7" s="64"/>
      <c r="L7" s="64"/>
      <c r="M7" s="64"/>
      <c r="N7" s="64"/>
      <c r="O7" s="64"/>
      <c r="P7" s="64" t="s">
        <v>6</v>
      </c>
      <c r="Q7" s="64"/>
      <c r="R7" s="64"/>
      <c r="S7" s="64"/>
      <c r="T7" s="64"/>
      <c r="U7" s="64" t="s">
        <v>7</v>
      </c>
      <c r="V7" s="64"/>
      <c r="W7" s="64"/>
      <c r="X7" s="64"/>
      <c r="Y7" s="64"/>
    </row>
    <row r="8" spans="2:26" x14ac:dyDescent="0.2">
      <c r="B8" s="46" t="s">
        <v>8</v>
      </c>
      <c r="C8" s="46" t="s">
        <v>9</v>
      </c>
      <c r="D8" s="48" t="s">
        <v>10</v>
      </c>
      <c r="E8" s="48" t="s">
        <v>11</v>
      </c>
      <c r="F8" s="48" t="s">
        <v>12</v>
      </c>
      <c r="G8" s="48" t="s">
        <v>13</v>
      </c>
      <c r="H8" s="48" t="s">
        <v>14</v>
      </c>
      <c r="I8" s="69" t="s">
        <v>15</v>
      </c>
      <c r="J8" s="69" t="s">
        <v>16</v>
      </c>
      <c r="K8" s="69" t="s">
        <v>17</v>
      </c>
      <c r="L8" s="69" t="s">
        <v>18</v>
      </c>
      <c r="M8" s="69" t="s">
        <v>19</v>
      </c>
      <c r="N8" s="69" t="s">
        <v>20</v>
      </c>
      <c r="O8" s="69" t="s">
        <v>21</v>
      </c>
      <c r="P8" s="69" t="s">
        <v>22</v>
      </c>
      <c r="Q8" s="69" t="s">
        <v>23</v>
      </c>
      <c r="R8" s="69" t="s">
        <v>24</v>
      </c>
      <c r="S8" s="71" t="s">
        <v>25</v>
      </c>
      <c r="T8" s="45"/>
      <c r="U8" s="69" t="s">
        <v>26</v>
      </c>
      <c r="V8" s="69" t="s">
        <v>27</v>
      </c>
      <c r="W8" s="69" t="s">
        <v>28</v>
      </c>
      <c r="X8" s="44" t="s">
        <v>29</v>
      </c>
      <c r="Y8" s="45"/>
    </row>
    <row r="9" spans="2:26" ht="23.45" customHeight="1" x14ac:dyDescent="0.2">
      <c r="B9" s="47"/>
      <c r="C9" s="47"/>
      <c r="D9" s="49"/>
      <c r="E9" s="49"/>
      <c r="F9" s="49"/>
      <c r="G9" s="49"/>
      <c r="H9" s="49"/>
      <c r="I9" s="70"/>
      <c r="J9" s="70"/>
      <c r="K9" s="70"/>
      <c r="L9" s="70"/>
      <c r="M9" s="70"/>
      <c r="N9" s="70"/>
      <c r="O9" s="70"/>
      <c r="P9" s="70"/>
      <c r="Q9" s="70"/>
      <c r="R9" s="70"/>
      <c r="S9" s="10" t="s">
        <v>30</v>
      </c>
      <c r="T9" s="10" t="s">
        <v>31</v>
      </c>
      <c r="U9" s="70"/>
      <c r="V9" s="70"/>
      <c r="W9" s="70"/>
      <c r="X9" s="11" t="s">
        <v>32</v>
      </c>
      <c r="Y9" s="10" t="s">
        <v>33</v>
      </c>
    </row>
    <row r="10" spans="2:26" s="19" customFormat="1" ht="78.75" x14ac:dyDescent="0.25">
      <c r="B10" s="12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2" t="s">
        <v>59</v>
      </c>
      <c r="H10" s="12" t="s">
        <v>39</v>
      </c>
      <c r="I10" s="12" t="s">
        <v>40</v>
      </c>
      <c r="J10" s="12" t="s">
        <v>41</v>
      </c>
      <c r="K10" s="12" t="s">
        <v>42</v>
      </c>
      <c r="L10" s="13" t="s">
        <v>43</v>
      </c>
      <c r="M10" s="13" t="s">
        <v>44</v>
      </c>
      <c r="N10" s="12" t="s">
        <v>45</v>
      </c>
      <c r="O10" s="13" t="s">
        <v>46</v>
      </c>
      <c r="P10" s="14">
        <f>6/7</f>
        <v>0.8571428571428571</v>
      </c>
      <c r="Q10" s="39">
        <f>6/7</f>
        <v>0.8571428571428571</v>
      </c>
      <c r="R10" s="40">
        <f>6/7</f>
        <v>0.8571428571428571</v>
      </c>
      <c r="S10" s="16">
        <f>R10/P10</f>
        <v>1</v>
      </c>
      <c r="T10" s="15">
        <f t="shared" ref="T10:T16" si="0">R10/Q10</f>
        <v>1</v>
      </c>
      <c r="U10" s="38">
        <v>269705.34999999998</v>
      </c>
      <c r="V10" s="38">
        <v>354811.65</v>
      </c>
      <c r="W10" s="38">
        <v>344146.75</v>
      </c>
      <c r="X10" s="17">
        <f>W10/U10</f>
        <v>1.2760100976862343</v>
      </c>
      <c r="Y10" s="17">
        <f>W10/V10</f>
        <v>0.96994208053765985</v>
      </c>
      <c r="Z10" s="18"/>
    </row>
    <row r="11" spans="2:26" s="19" customFormat="1" ht="78.75" x14ac:dyDescent="0.25">
      <c r="B11" s="12" t="s">
        <v>34</v>
      </c>
      <c r="C11" s="12" t="s">
        <v>35</v>
      </c>
      <c r="D11" s="12" t="s">
        <v>36</v>
      </c>
      <c r="E11" s="12" t="s">
        <v>37</v>
      </c>
      <c r="F11" s="12" t="s">
        <v>38</v>
      </c>
      <c r="G11" s="12" t="s">
        <v>58</v>
      </c>
      <c r="H11" s="12" t="s">
        <v>39</v>
      </c>
      <c r="I11" s="12" t="s">
        <v>47</v>
      </c>
      <c r="J11" s="12" t="s">
        <v>41</v>
      </c>
      <c r="K11" s="12" t="s">
        <v>42</v>
      </c>
      <c r="L11" s="13" t="s">
        <v>43</v>
      </c>
      <c r="M11" s="13" t="s">
        <v>44</v>
      </c>
      <c r="N11" s="12" t="s">
        <v>45</v>
      </c>
      <c r="O11" s="13" t="s">
        <v>46</v>
      </c>
      <c r="P11" s="20">
        <f>1830/1830</f>
        <v>1</v>
      </c>
      <c r="Q11" s="41">
        <f>1830/1830</f>
        <v>1</v>
      </c>
      <c r="R11" s="42">
        <f>(1964)/1830</f>
        <v>1.0732240437158469</v>
      </c>
      <c r="S11" s="21">
        <f>R11/P11</f>
        <v>1.0732240437158469</v>
      </c>
      <c r="T11" s="21">
        <f t="shared" si="0"/>
        <v>1.0732240437158469</v>
      </c>
      <c r="U11" s="38">
        <v>15724313.550000001</v>
      </c>
      <c r="V11" s="38">
        <v>16402200.74</v>
      </c>
      <c r="W11" s="38">
        <v>15567342.85</v>
      </c>
      <c r="X11" s="17">
        <f>W11/U11</f>
        <v>0.99001732574837897</v>
      </c>
      <c r="Y11" s="17">
        <f>W11/V11</f>
        <v>0.94910086132746596</v>
      </c>
      <c r="Z11" s="18"/>
    </row>
    <row r="12" spans="2:26" s="19" customFormat="1" ht="56.25" x14ac:dyDescent="0.25">
      <c r="B12" s="12" t="s">
        <v>34</v>
      </c>
      <c r="C12" s="12" t="s">
        <v>35</v>
      </c>
      <c r="D12" s="12" t="s">
        <v>36</v>
      </c>
      <c r="E12" s="12" t="s">
        <v>37</v>
      </c>
      <c r="F12" s="12" t="s">
        <v>38</v>
      </c>
      <c r="G12" s="12" t="s">
        <v>67</v>
      </c>
      <c r="H12" s="12" t="s">
        <v>39</v>
      </c>
      <c r="I12" s="12" t="s">
        <v>48</v>
      </c>
      <c r="J12" s="12" t="s">
        <v>41</v>
      </c>
      <c r="K12" s="12" t="s">
        <v>49</v>
      </c>
      <c r="L12" s="13" t="s">
        <v>50</v>
      </c>
      <c r="M12" s="13" t="s">
        <v>44</v>
      </c>
      <c r="N12" s="12" t="s">
        <v>45</v>
      </c>
      <c r="O12" s="13" t="s">
        <v>46</v>
      </c>
      <c r="P12" s="20">
        <f>600/600</f>
        <v>1</v>
      </c>
      <c r="Q12" s="41">
        <f>600/600</f>
        <v>1</v>
      </c>
      <c r="R12" s="42">
        <f>(849/600)</f>
        <v>1.415</v>
      </c>
      <c r="S12" s="21">
        <f>R12/P12</f>
        <v>1.415</v>
      </c>
      <c r="T12" s="21">
        <f t="shared" ref="T12" si="1">R12/Q12</f>
        <v>1.415</v>
      </c>
      <c r="U12" s="38">
        <v>112373.61</v>
      </c>
      <c r="V12" s="38">
        <v>118626.92</v>
      </c>
      <c r="W12" s="38">
        <v>107156.37</v>
      </c>
      <c r="X12" s="17">
        <f t="shared" ref="X12:X14" si="2">W12/U12</f>
        <v>0.95357237344248347</v>
      </c>
      <c r="Y12" s="17">
        <f t="shared" ref="Y12:Y14" si="3">W12/V12</f>
        <v>0.90330567463101963</v>
      </c>
      <c r="Z12" s="18"/>
    </row>
    <row r="13" spans="2:26" s="19" customFormat="1" ht="90" x14ac:dyDescent="0.25">
      <c r="B13" s="12" t="s">
        <v>34</v>
      </c>
      <c r="C13" s="12" t="s">
        <v>35</v>
      </c>
      <c r="D13" s="12" t="s">
        <v>36</v>
      </c>
      <c r="E13" s="12" t="s">
        <v>37</v>
      </c>
      <c r="F13" s="12" t="s">
        <v>38</v>
      </c>
      <c r="G13" s="12" t="s">
        <v>60</v>
      </c>
      <c r="H13" s="12" t="s">
        <v>39</v>
      </c>
      <c r="I13" s="12" t="s">
        <v>51</v>
      </c>
      <c r="J13" s="12" t="s">
        <v>41</v>
      </c>
      <c r="K13" s="12" t="s">
        <v>42</v>
      </c>
      <c r="L13" s="13" t="s">
        <v>43</v>
      </c>
      <c r="M13" s="13" t="s">
        <v>44</v>
      </c>
      <c r="N13" s="12" t="s">
        <v>45</v>
      </c>
      <c r="O13" s="13" t="s">
        <v>46</v>
      </c>
      <c r="P13" s="20">
        <f>927/927</f>
        <v>1</v>
      </c>
      <c r="Q13" s="41">
        <f>927/927</f>
        <v>1</v>
      </c>
      <c r="R13" s="42">
        <f>(381+565)/927</f>
        <v>1.0204962243797195</v>
      </c>
      <c r="S13" s="21">
        <f t="shared" ref="S13:S16" si="4">R13/P13</f>
        <v>1.0204962243797195</v>
      </c>
      <c r="T13" s="15">
        <f t="shared" si="0"/>
        <v>1.0204962243797195</v>
      </c>
      <c r="U13" s="38">
        <v>146044.70000000001</v>
      </c>
      <c r="V13" s="38">
        <v>156379.56</v>
      </c>
      <c r="W13" s="38">
        <v>149586.93</v>
      </c>
      <c r="X13" s="17">
        <f t="shared" si="2"/>
        <v>1.0242544234744566</v>
      </c>
      <c r="Y13" s="17">
        <f t="shared" si="3"/>
        <v>0.95656318511191618</v>
      </c>
      <c r="Z13" s="18"/>
    </row>
    <row r="14" spans="2:26" s="19" customFormat="1" ht="67.5" x14ac:dyDescent="0.25">
      <c r="B14" s="12" t="s">
        <v>34</v>
      </c>
      <c r="C14" s="12" t="s">
        <v>35</v>
      </c>
      <c r="D14" s="12" t="s">
        <v>36</v>
      </c>
      <c r="E14" s="12" t="s">
        <v>37</v>
      </c>
      <c r="F14" s="12" t="s">
        <v>38</v>
      </c>
      <c r="G14" s="12" t="s">
        <v>62</v>
      </c>
      <c r="H14" s="12" t="s">
        <v>39</v>
      </c>
      <c r="I14" s="34" t="s">
        <v>61</v>
      </c>
      <c r="J14" s="12" t="s">
        <v>41</v>
      </c>
      <c r="K14" s="12" t="s">
        <v>42</v>
      </c>
      <c r="L14" s="13" t="s">
        <v>43</v>
      </c>
      <c r="M14" s="13" t="s">
        <v>44</v>
      </c>
      <c r="N14" s="12" t="s">
        <v>45</v>
      </c>
      <c r="O14" s="13" t="s">
        <v>46</v>
      </c>
      <c r="P14" s="21">
        <f>11/11</f>
        <v>1</v>
      </c>
      <c r="Q14" s="42">
        <f t="shared" ref="Q14:R14" si="5">11/11</f>
        <v>1</v>
      </c>
      <c r="R14" s="42">
        <f t="shared" si="5"/>
        <v>1</v>
      </c>
      <c r="S14" s="21">
        <f t="shared" si="4"/>
        <v>1</v>
      </c>
      <c r="T14" s="15">
        <f t="shared" si="0"/>
        <v>1</v>
      </c>
      <c r="U14" s="38">
        <v>139308</v>
      </c>
      <c r="V14" s="38">
        <v>139308</v>
      </c>
      <c r="W14" s="38">
        <v>135634.43</v>
      </c>
      <c r="X14" s="17">
        <f t="shared" si="2"/>
        <v>0.97362987050277083</v>
      </c>
      <c r="Y14" s="17">
        <f t="shared" si="3"/>
        <v>0.97362987050277083</v>
      </c>
      <c r="Z14" s="18"/>
    </row>
    <row r="15" spans="2:26" s="37" customFormat="1" ht="67.5" x14ac:dyDescent="0.25">
      <c r="B15" s="34" t="s">
        <v>34</v>
      </c>
      <c r="C15" s="34" t="s">
        <v>35</v>
      </c>
      <c r="D15" s="34" t="s">
        <v>36</v>
      </c>
      <c r="E15" s="34" t="s">
        <v>37</v>
      </c>
      <c r="F15" s="34" t="s">
        <v>38</v>
      </c>
      <c r="G15" s="34" t="s">
        <v>64</v>
      </c>
      <c r="H15" s="34" t="s">
        <v>39</v>
      </c>
      <c r="I15" s="34" t="s">
        <v>63</v>
      </c>
      <c r="J15" s="34" t="s">
        <v>41</v>
      </c>
      <c r="K15" s="34" t="s">
        <v>42</v>
      </c>
      <c r="L15" s="35" t="s">
        <v>43</v>
      </c>
      <c r="M15" s="35" t="s">
        <v>44</v>
      </c>
      <c r="N15" s="34" t="s">
        <v>45</v>
      </c>
      <c r="O15" s="35" t="s">
        <v>46</v>
      </c>
      <c r="P15" s="21">
        <f>13/13</f>
        <v>1</v>
      </c>
      <c r="Q15" s="42">
        <f>13/13</f>
        <v>1</v>
      </c>
      <c r="R15" s="43">
        <f>17/13</f>
        <v>1.3076923076923077</v>
      </c>
      <c r="S15" s="21">
        <f t="shared" si="4"/>
        <v>1.3076923076923077</v>
      </c>
      <c r="T15" s="15">
        <f t="shared" si="0"/>
        <v>1.3076923076923077</v>
      </c>
      <c r="U15" s="38">
        <v>41200</v>
      </c>
      <c r="V15" s="38">
        <v>41200</v>
      </c>
      <c r="W15" s="38">
        <v>41200</v>
      </c>
      <c r="X15" s="21">
        <f t="shared" ref="X15" si="6">W15/U15</f>
        <v>1</v>
      </c>
      <c r="Y15" s="21">
        <f t="shared" ref="Y15" si="7">W15/V15</f>
        <v>1</v>
      </c>
      <c r="Z15" s="36"/>
    </row>
    <row r="16" spans="2:26" s="37" customFormat="1" ht="78.75" x14ac:dyDescent="0.25">
      <c r="B16" s="34" t="s">
        <v>34</v>
      </c>
      <c r="C16" s="34" t="s">
        <v>35</v>
      </c>
      <c r="D16" s="34" t="s">
        <v>36</v>
      </c>
      <c r="E16" s="34" t="s">
        <v>37</v>
      </c>
      <c r="F16" s="34" t="s">
        <v>38</v>
      </c>
      <c r="G16" s="34" t="s">
        <v>66</v>
      </c>
      <c r="H16" s="34" t="s">
        <v>39</v>
      </c>
      <c r="I16" s="34" t="s">
        <v>65</v>
      </c>
      <c r="J16" s="34" t="s">
        <v>41</v>
      </c>
      <c r="K16" s="34" t="s">
        <v>42</v>
      </c>
      <c r="L16" s="35" t="s">
        <v>43</v>
      </c>
      <c r="M16" s="35" t="s">
        <v>44</v>
      </c>
      <c r="N16" s="34" t="s">
        <v>45</v>
      </c>
      <c r="O16" s="35" t="s">
        <v>46</v>
      </c>
      <c r="P16" s="21">
        <f>3/3</f>
        <v>1</v>
      </c>
      <c r="Q16" s="42">
        <f>3/3</f>
        <v>1</v>
      </c>
      <c r="R16" s="42">
        <f>3/3</f>
        <v>1</v>
      </c>
      <c r="S16" s="21">
        <f t="shared" si="4"/>
        <v>1</v>
      </c>
      <c r="T16" s="15">
        <f t="shared" si="0"/>
        <v>1</v>
      </c>
      <c r="U16" s="38">
        <v>300000</v>
      </c>
      <c r="V16" s="38">
        <v>300000</v>
      </c>
      <c r="W16" s="38">
        <v>249642.67</v>
      </c>
      <c r="X16" s="21">
        <f t="shared" ref="X16" si="8">W16/U16</f>
        <v>0.83214223333333337</v>
      </c>
      <c r="Y16" s="21">
        <f t="shared" ref="Y16" si="9">W16/V16</f>
        <v>0.83214223333333337</v>
      </c>
      <c r="Z16" s="36"/>
    </row>
    <row r="17" spans="2:26" s="37" customFormat="1" ht="123.75" x14ac:dyDescent="0.25">
      <c r="B17" s="34" t="s">
        <v>34</v>
      </c>
      <c r="C17" s="34" t="s">
        <v>35</v>
      </c>
      <c r="D17" s="34" t="s">
        <v>71</v>
      </c>
      <c r="E17" s="34" t="s">
        <v>72</v>
      </c>
      <c r="F17" s="34" t="s">
        <v>73</v>
      </c>
      <c r="G17" s="34" t="s">
        <v>69</v>
      </c>
      <c r="H17" s="34" t="s">
        <v>39</v>
      </c>
      <c r="I17" s="34" t="s">
        <v>70</v>
      </c>
      <c r="J17" s="34" t="s">
        <v>41</v>
      </c>
      <c r="K17" s="34" t="s">
        <v>42</v>
      </c>
      <c r="L17" s="35" t="s">
        <v>43</v>
      </c>
      <c r="M17" s="35" t="s">
        <v>44</v>
      </c>
      <c r="N17" s="34" t="s">
        <v>45</v>
      </c>
      <c r="O17" s="35" t="s">
        <v>46</v>
      </c>
      <c r="P17" s="21">
        <f>6/6</f>
        <v>1</v>
      </c>
      <c r="Q17" s="42">
        <f>8/8</f>
        <v>1</v>
      </c>
      <c r="R17" s="42">
        <f>3/8</f>
        <v>0.375</v>
      </c>
      <c r="S17" s="21">
        <f t="shared" ref="S17" si="10">R17/P17</f>
        <v>0.375</v>
      </c>
      <c r="T17" s="15">
        <f t="shared" ref="T17" si="11">R17/Q17</f>
        <v>0.375</v>
      </c>
      <c r="U17" s="38">
        <v>160000</v>
      </c>
      <c r="V17" s="38">
        <v>654760</v>
      </c>
      <c r="W17" s="38">
        <v>142854.56</v>
      </c>
      <c r="X17" s="21">
        <f t="shared" ref="X17" si="12">W17/U17</f>
        <v>0.892841</v>
      </c>
      <c r="Y17" s="21">
        <f t="shared" ref="Y17" si="13">W17/V17</f>
        <v>0.21817850815566009</v>
      </c>
      <c r="Z17" s="36"/>
    </row>
    <row r="18" spans="2:26" s="30" customFormat="1" x14ac:dyDescent="0.2">
      <c r="B18" s="22"/>
      <c r="C18" s="65" t="s">
        <v>52</v>
      </c>
      <c r="D18" s="6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5"/>
      <c r="R18" s="26"/>
      <c r="S18" s="27"/>
      <c r="T18" s="28"/>
      <c r="U18" s="29">
        <f>SUM(U10:U17)</f>
        <v>16892945.210000001</v>
      </c>
      <c r="V18" s="29">
        <f>SUM(V10:V17)</f>
        <v>18167286.870000001</v>
      </c>
      <c r="W18" s="29">
        <f>SUM(W10:W17)</f>
        <v>16737564.559999999</v>
      </c>
      <c r="X18" s="28"/>
      <c r="Y18" s="28"/>
    </row>
    <row r="19" spans="2:26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U19" s="31"/>
    </row>
    <row r="20" spans="2:26" x14ac:dyDescent="0.2">
      <c r="B20" s="32" t="s">
        <v>53</v>
      </c>
      <c r="G20" s="3"/>
      <c r="H20" s="3"/>
      <c r="I20" s="3"/>
      <c r="J20" s="3"/>
      <c r="K20" s="3"/>
      <c r="L20" s="3"/>
      <c r="M20" s="3"/>
      <c r="N20" s="3"/>
      <c r="O20" s="3"/>
    </row>
    <row r="28" spans="2:26" x14ac:dyDescent="0.2">
      <c r="I28" s="67" t="s">
        <v>54</v>
      </c>
      <c r="J28" s="67"/>
      <c r="K28" s="67"/>
      <c r="P28" s="68" t="s">
        <v>55</v>
      </c>
      <c r="Q28" s="68"/>
      <c r="R28" s="68"/>
      <c r="S28" s="68"/>
      <c r="T28" s="68"/>
    </row>
    <row r="29" spans="2:26" x14ac:dyDescent="0.2">
      <c r="I29" s="67" t="s">
        <v>56</v>
      </c>
      <c r="J29" s="67"/>
      <c r="K29" s="67"/>
      <c r="P29" s="68" t="s">
        <v>57</v>
      </c>
      <c r="Q29" s="68"/>
      <c r="R29" s="68"/>
      <c r="S29" s="68"/>
      <c r="T29" s="68"/>
    </row>
    <row r="38" spans="26:26" x14ac:dyDescent="0.2">
      <c r="Z38" s="33"/>
    </row>
    <row r="67" spans="26:26" x14ac:dyDescent="0.2">
      <c r="Z67" s="33">
        <v>33</v>
      </c>
    </row>
  </sheetData>
  <mergeCells count="34">
    <mergeCell ref="I29:K29"/>
    <mergeCell ref="P29:T29"/>
    <mergeCell ref="U8:U9"/>
    <mergeCell ref="V8:V9"/>
    <mergeCell ref="W8:W9"/>
    <mergeCell ref="C18:D18"/>
    <mergeCell ref="I28:K28"/>
    <mergeCell ref="P28:T2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G8:G9"/>
    <mergeCell ref="B1:Y2"/>
    <mergeCell ref="B3:Y3"/>
    <mergeCell ref="B7:C7"/>
    <mergeCell ref="D7:H7"/>
    <mergeCell ref="I7:O7"/>
    <mergeCell ref="P7:T7"/>
    <mergeCell ref="U7:Y7"/>
    <mergeCell ref="X8:Y8"/>
    <mergeCell ref="B8:B9"/>
    <mergeCell ref="C8:C9"/>
    <mergeCell ref="D8:D9"/>
    <mergeCell ref="E8:E9"/>
    <mergeCell ref="F8:F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19685039370078741" right="0.39370078740157483" top="0.43307086614173229" bottom="0.74803149606299213" header="0.31496062992125984" footer="1.3385826771653544"/>
  <pageSetup scale="49" firstPageNumber="34" orientation="landscape" useFirstPageNumber="1" r:id="rId1"/>
  <headerFooter>
    <oddFooter>&amp;R&amp;9&amp;P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ITESA</cp:lastModifiedBy>
  <dcterms:created xsi:type="dcterms:W3CDTF">2019-10-10T19:16:14Z</dcterms:created>
  <dcterms:modified xsi:type="dcterms:W3CDTF">2021-01-25T17:27:31Z</dcterms:modified>
</cp:coreProperties>
</file>